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e\Desktop\"/>
    </mc:Choice>
  </mc:AlternateContent>
  <bookViews>
    <workbookView xWindow="0" yWindow="0" windowWidth="20490" windowHeight="6930" tabRatio="771" firstSheet="3" activeTab="3"/>
  </bookViews>
  <sheets>
    <sheet name="2012" sheetId="1" r:id="rId1"/>
    <sheet name="2013" sheetId="2" r:id="rId2"/>
    <sheet name="Tot .2013" sheetId="18" r:id="rId3"/>
    <sheet name="Presentatie 2016" sheetId="8" r:id="rId4"/>
    <sheet name="Begroting 2017" sheetId="19" r:id="rId5"/>
  </sheets>
  <calcPr calcId="171027"/>
</workbook>
</file>

<file path=xl/calcChain.xml><?xml version="1.0" encoding="utf-8"?>
<calcChain xmlns="http://schemas.openxmlformats.org/spreadsheetml/2006/main">
  <c r="O23" i="19" l="1"/>
  <c r="N23" i="19"/>
  <c r="M23" i="19"/>
  <c r="L23" i="19"/>
  <c r="K23" i="19"/>
  <c r="H23" i="19"/>
  <c r="G23" i="19"/>
  <c r="F23" i="19"/>
  <c r="E23" i="19"/>
  <c r="D23" i="19"/>
  <c r="K14" i="19"/>
  <c r="E14" i="19"/>
  <c r="L14" i="19" s="1"/>
  <c r="F15" i="8"/>
  <c r="F14" i="19" l="1"/>
  <c r="F52" i="8"/>
  <c r="K37" i="8"/>
  <c r="K36" i="8"/>
  <c r="E37" i="8"/>
  <c r="E36" i="8"/>
  <c r="H14" i="19" l="1"/>
  <c r="O14" i="19" s="1"/>
  <c r="M14" i="19"/>
  <c r="N14" i="19" s="1"/>
  <c r="G14" i="19"/>
  <c r="E39" i="8"/>
  <c r="K39" i="8"/>
  <c r="H40" i="8" l="1"/>
  <c r="R20" i="1"/>
  <c r="R38" i="1" s="1"/>
  <c r="R19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38" i="1" s="1"/>
  <c r="S38" i="1" s="1"/>
  <c r="X38" i="1" s="1"/>
  <c r="V20" i="1"/>
  <c r="V29" i="1" s="1"/>
  <c r="W26" i="1"/>
  <c r="W25" i="1"/>
  <c r="W24" i="1"/>
  <c r="W23" i="1"/>
  <c r="W22" i="1"/>
  <c r="W21" i="1"/>
  <c r="W20" i="1"/>
  <c r="W29" i="1" s="1"/>
  <c r="U23" i="1"/>
  <c r="U22" i="1"/>
  <c r="U21" i="1"/>
  <c r="U20" i="1"/>
  <c r="U29" i="1" s="1"/>
  <c r="X29" i="1" s="1"/>
  <c r="V40" i="2" l="1"/>
  <c r="L40" i="2"/>
  <c r="E40" i="2"/>
  <c r="T39" i="2"/>
  <c r="S39" i="2"/>
  <c r="R39" i="2"/>
  <c r="Q39" i="2"/>
  <c r="P39" i="2"/>
  <c r="M39" i="2"/>
  <c r="K39" i="2"/>
  <c r="J39" i="2"/>
  <c r="I39" i="2"/>
  <c r="H39" i="2"/>
  <c r="G39" i="2"/>
  <c r="F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10" i="2"/>
  <c r="E10" i="2"/>
  <c r="L9" i="2"/>
  <c r="E9" i="2"/>
  <c r="L8" i="2"/>
  <c r="E8" i="2"/>
  <c r="L7" i="2"/>
  <c r="E7" i="2"/>
  <c r="L6" i="2"/>
  <c r="E6" i="2"/>
  <c r="V6" i="2" s="1"/>
  <c r="V7" i="2" s="1"/>
  <c r="V8" i="2" s="1"/>
  <c r="V9" i="2" s="1"/>
  <c r="V10" i="2" s="1"/>
  <c r="AF7" i="2"/>
  <c r="AF8" i="2" s="1"/>
  <c r="AF9" i="2" s="1"/>
  <c r="AF10" i="2" s="1"/>
  <c r="AF12" i="2" s="1"/>
  <c r="V11" i="2" l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L39" i="2"/>
  <c r="E71" i="2" l="1"/>
  <c r="G55" i="2" l="1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54" i="2"/>
  <c r="G74" i="2" s="1"/>
  <c r="E61" i="2" l="1"/>
  <c r="E62" i="2"/>
  <c r="E69" i="2" l="1"/>
  <c r="E67" i="2"/>
  <c r="E64" i="2"/>
  <c r="E63" i="2"/>
  <c r="E58" i="2"/>
  <c r="E57" i="2"/>
  <c r="E56" i="2"/>
  <c r="E54" i="2"/>
  <c r="D43" i="1" l="1"/>
  <c r="F43" i="1" s="1"/>
  <c r="E42" i="1"/>
  <c r="F42" i="1" s="1"/>
  <c r="D42" i="1"/>
  <c r="F44" i="1"/>
  <c r="K38" i="1"/>
  <c r="K37" i="1"/>
  <c r="K36" i="1"/>
  <c r="K33" i="1"/>
  <c r="K32" i="1"/>
  <c r="K31" i="1"/>
  <c r="K30" i="1"/>
  <c r="K29" i="1"/>
  <c r="K28" i="1"/>
  <c r="K27" i="1"/>
  <c r="K25" i="1"/>
  <c r="K24" i="1"/>
  <c r="K21" i="1"/>
  <c r="K20" i="1"/>
  <c r="K17" i="1"/>
  <c r="K16" i="1"/>
  <c r="K14" i="1"/>
  <c r="K11" i="1"/>
  <c r="K10" i="1"/>
  <c r="K9" i="1"/>
  <c r="K8" i="1"/>
  <c r="K6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68" i="2" l="1"/>
  <c r="E68" i="2" s="1"/>
  <c r="H66" i="2"/>
  <c r="E66" i="2" s="1"/>
  <c r="H65" i="2"/>
  <c r="E65" i="2" s="1"/>
  <c r="H60" i="2"/>
  <c r="E60" i="2" s="1"/>
  <c r="H59" i="2"/>
  <c r="E59" i="2" s="1"/>
  <c r="H55" i="2"/>
  <c r="E55" i="2" s="1"/>
  <c r="D70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C74" i="2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E74" i="2" l="1"/>
  <c r="H70" i="1"/>
  <c r="H74" i="2"/>
  <c r="W11" i="1"/>
  <c r="W13" i="1"/>
  <c r="W6" i="1"/>
  <c r="W7" i="1" s="1"/>
  <c r="W8" i="1" s="1"/>
  <c r="W9" i="1" s="1"/>
  <c r="T11" i="1"/>
  <c r="T6" i="1"/>
  <c r="T7" i="1" s="1"/>
  <c r="T8" i="1" s="1"/>
  <c r="T9" i="1" l="1"/>
  <c r="T10" i="1" s="1"/>
  <c r="T12" i="1" s="1"/>
  <c r="G15" i="8" l="1"/>
</calcChain>
</file>

<file path=xl/sharedStrings.xml><?xml version="1.0" encoding="utf-8"?>
<sst xmlns="http://schemas.openxmlformats.org/spreadsheetml/2006/main" count="459" uniqueCount="263">
  <si>
    <r>
      <t>Christen</t>
    </r>
    <r>
      <rPr>
        <sz val="16"/>
        <color rgb="FF00A5E8"/>
        <rFont val="Arial Black"/>
        <family val="2"/>
      </rPr>
      <t xml:space="preserve">Unie </t>
    </r>
    <r>
      <rPr>
        <sz val="10"/>
        <color rgb="FF00A5E8"/>
        <rFont val="Arial Black"/>
        <family val="2"/>
      </rPr>
      <t>KV Tytsjerksteradiel</t>
    </r>
  </si>
  <si>
    <t>Datum</t>
  </si>
  <si>
    <t>Uitgaven</t>
  </si>
  <si>
    <t>Saldo</t>
  </si>
  <si>
    <t>Van spaarrekening</t>
  </si>
  <si>
    <t>KvK bijdrage 2012</t>
  </si>
  <si>
    <t>Debetrente periode 1-4 t/m 30-6</t>
  </si>
  <si>
    <t>Eindsaldo</t>
  </si>
  <si>
    <t>Grootboek voor het jaar 2012</t>
  </si>
  <si>
    <t>Verkiezingsmaterialen G.Hofman</t>
  </si>
  <si>
    <t>Rabo     Verenigingspakket</t>
  </si>
  <si>
    <t>Rabo    Bedrijfsspaarrekening</t>
  </si>
  <si>
    <t>Bijlage-</t>
  </si>
  <si>
    <t>nr. Decl.</t>
  </si>
  <si>
    <t>Rekening</t>
  </si>
  <si>
    <t>nummer</t>
  </si>
  <si>
    <t>sten</t>
  </si>
  <si>
    <t>afrek.</t>
  </si>
  <si>
    <t>nr.</t>
  </si>
  <si>
    <t>Afrek.-</t>
  </si>
  <si>
    <t>Ontvang-</t>
  </si>
  <si>
    <t>Rente over 2011</t>
  </si>
  <si>
    <t>Naar lopende rekening</t>
  </si>
  <si>
    <t>32.84.807063</t>
  </si>
  <si>
    <t>37.29.30.018</t>
  </si>
  <si>
    <t>a</t>
  </si>
  <si>
    <t>datum</t>
  </si>
  <si>
    <t>ChrUnie factuur 201230024</t>
  </si>
  <si>
    <t>13.56.41233</t>
  </si>
  <si>
    <t>54.31.57504</t>
  </si>
  <si>
    <t>KvK ???? Betalingskenmerk …</t>
  </si>
  <si>
    <t>Zaalhuur ledenverg. 16 april '12</t>
  </si>
  <si>
    <t>Chr.Unie uitbet. Voorschot 2012</t>
  </si>
  <si>
    <t>Declaratie mw J. vd Veen</t>
  </si>
  <si>
    <t>Boeking naar Spaarrekening</t>
  </si>
  <si>
    <t xml:space="preserve">Decl. mw J.vd Veen; Bloemen </t>
  </si>
  <si>
    <t>32.09.66.402</t>
  </si>
  <si>
    <t>32.09.07.589</t>
  </si>
  <si>
    <t>32.84.80.063</t>
  </si>
  <si>
    <t>54.31.57.504</t>
  </si>
  <si>
    <t>32.09.69.371</t>
  </si>
  <si>
    <t>29.60.03.395</t>
  </si>
  <si>
    <t>30.74.25.320</t>
  </si>
  <si>
    <t>13.57.30.805</t>
  </si>
  <si>
    <t>Slotafrek. Hfdkant. ChristenUnie</t>
  </si>
  <si>
    <t>34.98.63.768</t>
  </si>
  <si>
    <t>Van lopende rekening</t>
  </si>
  <si>
    <t>Grootboek voor het jaar 2013</t>
  </si>
  <si>
    <t xml:space="preserve">Saldo </t>
  </si>
  <si>
    <t>Eindsaldo afgelopen jaar</t>
  </si>
  <si>
    <t>Donaties</t>
  </si>
  <si>
    <t>H Feenstra</t>
  </si>
  <si>
    <t>mw S Jelsma-Nijhuis</t>
  </si>
  <si>
    <t>R de Jong</t>
  </si>
  <si>
    <t>T de Jong</t>
  </si>
  <si>
    <t>mw B Leegstra</t>
  </si>
  <si>
    <t>hr H Loonstra</t>
  </si>
  <si>
    <t>hr AHE Mauwer</t>
  </si>
  <si>
    <t>hr KJ Plantinga</t>
  </si>
  <si>
    <t>mw A Rijfers-Kalkhuis</t>
  </si>
  <si>
    <t>hr RA Schurer</t>
  </si>
  <si>
    <t>hr PDP Visser</t>
  </si>
  <si>
    <t>mw J de Vries-Boersma</t>
  </si>
  <si>
    <t>hr KE Westerhof</t>
  </si>
  <si>
    <t>naam</t>
  </si>
  <si>
    <t>ontvangen</t>
  </si>
  <si>
    <t>Bijzonderheden</t>
  </si>
  <si>
    <t>mw J Wester-Flikkema</t>
  </si>
  <si>
    <t>G Zuidema-Faber</t>
  </si>
  <si>
    <t>hr J Dijkman</t>
  </si>
  <si>
    <t>A Rekker-Talman</t>
  </si>
  <si>
    <t>Nog niet ontvangen</t>
  </si>
  <si>
    <t>Vorig jaar</t>
  </si>
  <si>
    <t>mw S Bokxem-Nijhuis</t>
  </si>
  <si>
    <t>Nog niet</t>
  </si>
  <si>
    <t>hr/mw A Rekker-Talman</t>
  </si>
  <si>
    <t>hr H Loonstra, Hazzeleger 29, Hdgrp</t>
  </si>
  <si>
    <t>hr J Dijkman, Stateheide, Nrdbgm</t>
  </si>
  <si>
    <t>mw B Leegstra, WdWstr.Oentsjerk</t>
  </si>
  <si>
    <t>hr RA Schurer, BBLlaan 43, Bgm</t>
  </si>
  <si>
    <t>hr PDP Visser, PrMargrietstr 26, Bgm</t>
  </si>
  <si>
    <t>mw J Wester-Flikkema, Simke Kstrj.52 Oentsjerk</t>
  </si>
  <si>
    <t>Brief naar donateurs uit laten gaan rond half november</t>
  </si>
  <si>
    <t>32.09.93.035</t>
  </si>
  <si>
    <t>Inhoud</t>
  </si>
  <si>
    <t>Kosten</t>
  </si>
  <si>
    <t>Donatie 2010</t>
  </si>
  <si>
    <t>Donatie 2011</t>
  </si>
  <si>
    <t>Donatie 2012</t>
  </si>
  <si>
    <t>17-1-2012!!</t>
  </si>
  <si>
    <t>Mw G Zuidema-Faber</t>
  </si>
  <si>
    <t>hr H Feenstra</t>
  </si>
  <si>
    <t>hr R de Jong</t>
  </si>
  <si>
    <t>hr T de Jong</t>
  </si>
  <si>
    <t>b</t>
  </si>
  <si>
    <t>Verenigingskosten</t>
  </si>
  <si>
    <t>Bankkosten</t>
  </si>
  <si>
    <t>Loonstra 2010</t>
  </si>
  <si>
    <t>Loonstra 2011</t>
  </si>
  <si>
    <t>R A Schurer 2011</t>
  </si>
  <si>
    <t>R A Schurer 2012</t>
  </si>
  <si>
    <t>Rabo 4e kwartaal 2011</t>
  </si>
  <si>
    <t>Rabo 1e kwartaal 2012</t>
  </si>
  <si>
    <t>Rabo periode 1-4 t/m 30-6</t>
  </si>
  <si>
    <t>Rabo periode 1-7 t/m 30-9</t>
  </si>
  <si>
    <t>S Bokxem 2012</t>
  </si>
  <si>
    <t>K.J. Plantinga 2012</t>
  </si>
  <si>
    <t>A.H.E. Mauwer 2012</t>
  </si>
  <si>
    <t>mw J. de Vries-Boersma 2012</t>
  </si>
  <si>
    <t>S. Rekker 2012</t>
  </si>
  <si>
    <t>H. Feenstra 2012</t>
  </si>
  <si>
    <t>G. Zuidema-Faber 2012</t>
  </si>
  <si>
    <t>mw A Rijfers-Kalkhuis 2012</t>
  </si>
  <si>
    <t>R. de Jong 2012</t>
  </si>
  <si>
    <t>Declaratie mw J. vd Veen Kerstkado's</t>
  </si>
  <si>
    <t>K.E. Westerhof 2012</t>
  </si>
  <si>
    <t>T. de Jong 2012</t>
  </si>
  <si>
    <t>B. Leegstra 2012</t>
  </si>
  <si>
    <t>Bankrekeningnr. 32.84.807.063 Rabobank</t>
  </si>
  <si>
    <t>Bankrekeningnr. 3498.03.714 Rabobank</t>
  </si>
  <si>
    <t>Omschrijving/Naam</t>
  </si>
  <si>
    <t>Naar spaarrekening</t>
  </si>
  <si>
    <t>Eindsaldo 31 december 2012</t>
  </si>
  <si>
    <t>Beginsaldo 1 januari 2012</t>
  </si>
  <si>
    <t>Afschrij-</t>
  </si>
  <si>
    <t>vingen</t>
  </si>
  <si>
    <t>Herinnering in febr. 2013</t>
  </si>
  <si>
    <t>Herinnering rond 1 februari 2013</t>
  </si>
  <si>
    <t>Debetrente</t>
  </si>
  <si>
    <t>34.98.04.338</t>
  </si>
  <si>
    <r>
      <t>Christen</t>
    </r>
    <r>
      <rPr>
        <sz val="14"/>
        <color rgb="FF00A5E8"/>
        <rFont val="Arial Black"/>
        <family val="2"/>
      </rPr>
      <t>Unie KV Tytsjerksteradiel</t>
    </r>
  </si>
  <si>
    <t>c</t>
  </si>
  <si>
    <t>d</t>
  </si>
  <si>
    <t>e</t>
  </si>
  <si>
    <t>f</t>
  </si>
  <si>
    <t xml:space="preserve">        Totalen af/bij:</t>
  </si>
  <si>
    <t>eindsaldo -/- begin</t>
  </si>
  <si>
    <t>KV Achtkarspelen</t>
  </si>
  <si>
    <t>Spandoeken</t>
  </si>
  <si>
    <t>Aanvulling saldo</t>
  </si>
  <si>
    <t>P. Visser</t>
  </si>
  <si>
    <t>25-3-13!!!!</t>
  </si>
  <si>
    <t>Verschil</t>
  </si>
  <si>
    <t>rente over 2012</t>
  </si>
  <si>
    <t>Rabobank</t>
  </si>
  <si>
    <t>J. vd Veen-Zeilstra</t>
  </si>
  <si>
    <t>Bestuurskosten</t>
  </si>
  <si>
    <t>J. Dijkman</t>
  </si>
  <si>
    <t>Donatie 2013</t>
  </si>
  <si>
    <t>J. de Vries-Boersma</t>
  </si>
  <si>
    <t>A.H.E. Mauwer</t>
  </si>
  <si>
    <t>K.J. Plantinga</t>
  </si>
  <si>
    <t>H. Feenstra</t>
  </si>
  <si>
    <t>J. Wester-Flikkema</t>
  </si>
  <si>
    <t>T. de Jong</t>
  </si>
  <si>
    <t>G. Hofman</t>
  </si>
  <si>
    <t>B. Leegstra</t>
  </si>
  <si>
    <t>A. Rijffers-Kalkman</t>
  </si>
  <si>
    <t>R. de Jong</t>
  </si>
  <si>
    <t>Eindafrekening '13</t>
  </si>
  <si>
    <t>K.E. Westerhof</t>
  </si>
  <si>
    <r>
      <t>Christen</t>
    </r>
    <r>
      <rPr>
        <sz val="16"/>
        <color rgb="FF00A5E8"/>
        <rFont val="Arial Black"/>
        <family val="2"/>
      </rPr>
      <t>Unie</t>
    </r>
  </si>
  <si>
    <r>
      <t>Rabo Bedrijfs</t>
    </r>
    <r>
      <rPr>
        <b/>
        <u/>
        <sz val="14"/>
        <color theme="1"/>
        <rFont val="Calibri"/>
        <family val="2"/>
        <scheme val="minor"/>
      </rPr>
      <t>spaarrekening</t>
    </r>
  </si>
  <si>
    <t xml:space="preserve">  KV Tytsjerksteradiel  </t>
  </si>
  <si>
    <t>22-1-2014: bericht van dochter ontvangen: Overleden.</t>
  </si>
  <si>
    <t>Spaarrekening</t>
  </si>
  <si>
    <t>Alex ten Cate (eenmalig)</t>
  </si>
  <si>
    <t>Gespecificeerde ontvangsten</t>
  </si>
  <si>
    <t>Spaarrek.</t>
  </si>
  <si>
    <t>Gespecificeerde uitgaven</t>
  </si>
  <si>
    <t>Totale</t>
  </si>
  <si>
    <t>Bestuur</t>
  </si>
  <si>
    <t>Zaalhuur</t>
  </si>
  <si>
    <t>Rek.  3498.03.714</t>
  </si>
  <si>
    <t>IBANnr. NL20 RABO 0349 8037 14</t>
  </si>
  <si>
    <t>Verkiezing</t>
  </si>
  <si>
    <t>Partijbureau</t>
  </si>
  <si>
    <t>Andere</t>
  </si>
  <si>
    <t>Verkiezingen</t>
  </si>
  <si>
    <t>H. Loonstra</t>
  </si>
  <si>
    <t>Bank</t>
  </si>
  <si>
    <t>Hoofdbureau ChristenUnie</t>
  </si>
  <si>
    <t>Voorl. Afdracht</t>
  </si>
  <si>
    <t>Afroming saldo</t>
  </si>
  <si>
    <t>GKV Noardburgum</t>
  </si>
  <si>
    <t>Eindsaldo 2013</t>
  </si>
  <si>
    <t>Eindsaldo 2012</t>
  </si>
  <si>
    <t>Uitgaven:</t>
  </si>
  <si>
    <t>Inkomsten:</t>
  </si>
  <si>
    <t>Land.Bur.</t>
  </si>
  <si>
    <t>NL20 RABO 0349 8037 14</t>
  </si>
  <si>
    <t>Werkelijke cijfers</t>
  </si>
  <si>
    <t>Begroot</t>
  </si>
  <si>
    <t>Naar spaarrek.</t>
  </si>
  <si>
    <t>Vergaderkosten</t>
  </si>
  <si>
    <t>Totaal</t>
  </si>
  <si>
    <t>Rabo Bedrijfsspaarrekening</t>
  </si>
  <si>
    <t>Rekening-</t>
  </si>
  <si>
    <t>Begroting lopende rekening</t>
  </si>
  <si>
    <t>Afrekening</t>
  </si>
  <si>
    <t>Was begroot</t>
  </si>
  <si>
    <t xml:space="preserve">Bestuurskosten </t>
  </si>
  <si>
    <t xml:space="preserve">Bankkosten </t>
  </si>
  <si>
    <t xml:space="preserve">Kamer van Kooph. </t>
  </si>
  <si>
    <t xml:space="preserve">Vergaderkosten </t>
  </si>
  <si>
    <t xml:space="preserve">Donaties  </t>
  </si>
  <si>
    <t xml:space="preserve">Rente spaarrek.  </t>
  </si>
  <si>
    <t xml:space="preserve">Van spaarrek.  </t>
  </si>
  <si>
    <t xml:space="preserve">Contributies  </t>
  </si>
  <si>
    <t xml:space="preserve">Werving nwe. Leden  </t>
  </si>
  <si>
    <t xml:space="preserve">Campagne zondagsrust  </t>
  </si>
  <si>
    <t xml:space="preserve">Andere kosten </t>
  </si>
  <si>
    <t xml:space="preserve">Naar spaarrekening  </t>
  </si>
  <si>
    <t xml:space="preserve">Verkiez. campagne  </t>
  </si>
  <si>
    <t xml:space="preserve">  Afd. Tytsjerksteradiel </t>
  </si>
  <si>
    <t>Ontvangsten:</t>
  </si>
  <si>
    <t>Beginsaldo</t>
  </si>
  <si>
    <t>Inkomsten</t>
  </si>
  <si>
    <t>Financieel overzicht 2013</t>
  </si>
  <si>
    <t xml:space="preserve">  Kiesvereniging Tytsjerksteradiel</t>
  </si>
  <si>
    <t>Rekeningnummer:</t>
  </si>
  <si>
    <t>Campagnekosten</t>
  </si>
  <si>
    <t>Ledengeld (via Land. Bureau)</t>
  </si>
  <si>
    <t>Begroting voor 2014:</t>
  </si>
  <si>
    <t>Verwachte</t>
  </si>
  <si>
    <t>uitgaven:</t>
  </si>
  <si>
    <t>ontvangsten:</t>
  </si>
  <si>
    <t>Ledengeld via LB</t>
  </si>
  <si>
    <t>Verkiezingscamp.</t>
  </si>
  <si>
    <t>Ontsparing</t>
  </si>
  <si>
    <t>Spaarrekening:</t>
  </si>
  <si>
    <t>NL12 RABO 3284 8070 63</t>
  </si>
  <si>
    <t>Van lopende rek.</t>
  </si>
  <si>
    <t>Naar lopende rek.</t>
  </si>
  <si>
    <t>Rente</t>
  </si>
  <si>
    <t>Begroting voor het jaar 2017</t>
  </si>
  <si>
    <t xml:space="preserve">      afdeling Tytsjerksteradiel     </t>
  </si>
  <si>
    <t>Bankrekeningnr. NL20 RABO 0349 8037 14</t>
  </si>
  <si>
    <t>Bankrekeningnr. NL12 RABO 3284 8070 63</t>
  </si>
  <si>
    <t>RABO ZAKELIJKE REKENING</t>
  </si>
  <si>
    <t>Datum:</t>
  </si>
  <si>
    <t>Ontvangen</t>
  </si>
  <si>
    <t>Van Partijbureau</t>
  </si>
  <si>
    <t>Overige ontvangsten</t>
  </si>
  <si>
    <t xml:space="preserve">Omschrijving </t>
  </si>
  <si>
    <t>Omschrijving</t>
  </si>
  <si>
    <t>Overige kosten</t>
  </si>
  <si>
    <t>Verschil:</t>
  </si>
  <si>
    <t>Over het jaar 2016 hebben we de volgende sponsorgelden ontvangen:</t>
  </si>
  <si>
    <t>Onderstaande bedragen, zijnde bestuurskosten, zijn betaald door Hooghiemstra Hurdegaryp BV</t>
  </si>
  <si>
    <t>Lotus Plaza Feanwâlden</t>
  </si>
  <si>
    <t>Hotel Van der Valk Wolvega</t>
  </si>
  <si>
    <t>Totaal:</t>
  </si>
  <si>
    <t>Eindsaldo 2015</t>
  </si>
  <si>
    <t>Rente afgelopen jaar</t>
  </si>
  <si>
    <t>Controle:</t>
  </si>
  <si>
    <t xml:space="preserve">    Begroting 2017 ChristenUnie afdeling Tytsjerksteradiel</t>
  </si>
  <si>
    <t>Let op:</t>
  </si>
  <si>
    <t>Op sheet 2 staat de begroting voor 2017.</t>
  </si>
  <si>
    <t>Financieel overzicht spaarrekening ChristenUnie afdeling Tytsjerksteradiel</t>
  </si>
  <si>
    <t xml:space="preserve">           Verslag  SPAARREKENING  over  het  jaar </t>
  </si>
  <si>
    <t>Financieel overzicht Zakelijke Rekening ChristenUnie afdeling Tytsjerksteradiel</t>
  </si>
  <si>
    <t xml:space="preserve">          Verslag  Zakelijke Rekening over  het  jaar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</si>
</sst>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  <numFmt numFmtId="166" formatCode="&quot;€&quot;\ #,##0.00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32963"/>
      <name val="Arial Black"/>
      <family val="2"/>
    </font>
    <font>
      <sz val="16"/>
      <color rgb="FF00A5E8"/>
      <name val="Arial Black"/>
      <family val="2"/>
    </font>
    <font>
      <sz val="10"/>
      <color rgb="FF00A5E8"/>
      <name val="Arial Black"/>
      <family val="2"/>
    </font>
    <font>
      <b/>
      <u/>
      <sz val="12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32963"/>
      <name val="Arial Black"/>
      <family val="2"/>
    </font>
    <font>
      <sz val="14"/>
      <color rgb="FF00A5E8"/>
      <name val="Arial Black"/>
      <family val="2"/>
    </font>
    <font>
      <b/>
      <sz val="10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3" tint="-0.499984740745262"/>
      <name val="Arial Black"/>
      <family val="2"/>
    </font>
    <font>
      <b/>
      <sz val="11"/>
      <color rgb="FF00CC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6">
    <xf numFmtId="0" fontId="0" fillId="0" borderId="0" xfId="0"/>
    <xf numFmtId="0" fontId="5" fillId="0" borderId="0" xfId="0" applyFont="1"/>
    <xf numFmtId="165" fontId="0" fillId="0" borderId="0" xfId="1" applyFont="1"/>
    <xf numFmtId="0" fontId="6" fillId="0" borderId="0" xfId="0" applyFont="1"/>
    <xf numFmtId="14" fontId="0" fillId="0" borderId="0" xfId="0" applyNumberFormat="1"/>
    <xf numFmtId="16" fontId="0" fillId="0" borderId="0" xfId="0" applyNumberFormat="1"/>
    <xf numFmtId="165" fontId="0" fillId="0" borderId="0" xfId="0" applyNumberFormat="1"/>
    <xf numFmtId="165" fontId="7" fillId="0" borderId="0" xfId="1" applyFont="1"/>
    <xf numFmtId="0" fontId="9" fillId="2" borderId="0" xfId="0" applyFont="1" applyFill="1"/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2" xfId="0" applyNumberFormat="1" applyBorder="1"/>
    <xf numFmtId="0" fontId="0" fillId="0" borderId="3" xfId="0" applyBorder="1"/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3" xfId="0" applyNumberFormat="1" applyBorder="1"/>
    <xf numFmtId="14" fontId="10" fillId="0" borderId="3" xfId="0" applyNumberFormat="1" applyFont="1" applyBorder="1"/>
    <xf numFmtId="0" fontId="5" fillId="0" borderId="0" xfId="0" applyFont="1" applyBorder="1" applyAlignment="1">
      <alignment horizontal="center"/>
    </xf>
    <xf numFmtId="165" fontId="0" fillId="0" borderId="0" xfId="0" applyNumberFormat="1" applyBorder="1"/>
    <xf numFmtId="16" fontId="0" fillId="0" borderId="0" xfId="0" applyNumberFormat="1" applyBorder="1"/>
    <xf numFmtId="14" fontId="0" fillId="0" borderId="0" xfId="0" applyNumberFormat="1" applyBorder="1"/>
    <xf numFmtId="14" fontId="10" fillId="0" borderId="0" xfId="0" applyNumberFormat="1" applyFont="1" applyBorder="1"/>
    <xf numFmtId="165" fontId="11" fillId="0" borderId="0" xfId="1" applyFont="1"/>
    <xf numFmtId="165" fontId="0" fillId="0" borderId="5" xfId="1" applyFont="1" applyBorder="1"/>
    <xf numFmtId="165" fontId="11" fillId="0" borderId="5" xfId="1" applyFont="1" applyBorder="1"/>
    <xf numFmtId="0" fontId="0" fillId="0" borderId="5" xfId="0" applyBorder="1"/>
    <xf numFmtId="0" fontId="5" fillId="0" borderId="3" xfId="0" applyFont="1" applyBorder="1" applyAlignment="1">
      <alignment horizontal="center"/>
    </xf>
    <xf numFmtId="14" fontId="12" fillId="0" borderId="3" xfId="0" applyNumberFormat="1" applyFont="1" applyBorder="1"/>
    <xf numFmtId="165" fontId="0" fillId="0" borderId="2" xfId="0" applyNumberFormat="1" applyFont="1" applyBorder="1"/>
    <xf numFmtId="0" fontId="0" fillId="0" borderId="0" xfId="0" applyBorder="1" applyAlignment="1">
      <alignment horizontal="center"/>
    </xf>
    <xf numFmtId="165" fontId="0" fillId="0" borderId="3" xfId="1" applyFont="1" applyBorder="1"/>
    <xf numFmtId="165" fontId="0" fillId="0" borderId="6" xfId="1" applyFont="1" applyBorder="1"/>
    <xf numFmtId="165" fontId="0" fillId="0" borderId="2" xfId="1" applyFont="1" applyBorder="1"/>
    <xf numFmtId="0" fontId="2" fillId="5" borderId="0" xfId="0" applyFont="1" applyFill="1"/>
    <xf numFmtId="0" fontId="0" fillId="5" borderId="0" xfId="0" applyFill="1"/>
    <xf numFmtId="0" fontId="0" fillId="0" borderId="1" xfId="0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166" fontId="0" fillId="0" borderId="0" xfId="0" applyNumberFormat="1" applyBorder="1"/>
    <xf numFmtId="1" fontId="0" fillId="0" borderId="1" xfId="0" applyNumberFormat="1" applyBorder="1" applyAlignment="1">
      <alignment horizontal="center"/>
    </xf>
    <xf numFmtId="166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3" fillId="0" borderId="1" xfId="0" applyFont="1" applyBorder="1"/>
    <xf numFmtId="0" fontId="13" fillId="0" borderId="0" xfId="0" applyFont="1" applyBorder="1"/>
    <xf numFmtId="0" fontId="13" fillId="0" borderId="10" xfId="0" applyFont="1" applyBorder="1"/>
    <xf numFmtId="0" fontId="13" fillId="0" borderId="9" xfId="0" applyFont="1" applyBorder="1"/>
    <xf numFmtId="16" fontId="0" fillId="0" borderId="10" xfId="0" applyNumberFormat="1" applyBorder="1"/>
    <xf numFmtId="14" fontId="0" fillId="0" borderId="10" xfId="0" applyNumberFormat="1" applyBorder="1"/>
    <xf numFmtId="0" fontId="2" fillId="5" borderId="7" xfId="0" applyFont="1" applyFill="1" applyBorder="1"/>
    <xf numFmtId="0" fontId="0" fillId="5" borderId="8" xfId="0" applyFill="1" applyBorder="1"/>
    <xf numFmtId="0" fontId="0" fillId="7" borderId="0" xfId="0" applyFill="1"/>
    <xf numFmtId="0" fontId="0" fillId="0" borderId="5" xfId="0" applyFill="1" applyBorder="1"/>
    <xf numFmtId="165" fontId="7" fillId="0" borderId="5" xfId="1" applyFont="1" applyBorder="1"/>
    <xf numFmtId="0" fontId="0" fillId="0" borderId="5" xfId="0" applyBorder="1" applyAlignment="1">
      <alignment horizontal="center"/>
    </xf>
    <xf numFmtId="0" fontId="0" fillId="8" borderId="5" xfId="0" applyFill="1" applyBorder="1" applyAlignment="1">
      <alignment horizontal="center"/>
    </xf>
    <xf numFmtId="165" fontId="0" fillId="0" borderId="0" xfId="1" applyFont="1" applyFill="1"/>
    <xf numFmtId="0" fontId="0" fillId="0" borderId="3" xfId="0" applyFill="1" applyBorder="1"/>
    <xf numFmtId="0" fontId="14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0" fillId="0" borderId="10" xfId="0" applyNumberFormat="1" applyBorder="1"/>
    <xf numFmtId="165" fontId="0" fillId="0" borderId="10" xfId="0" applyNumberFormat="1" applyFont="1" applyBorder="1"/>
    <xf numFmtId="14" fontId="12" fillId="0" borderId="0" xfId="0" applyNumberFormat="1" applyFont="1" applyBorder="1"/>
    <xf numFmtId="0" fontId="8" fillId="9" borderId="0" xfId="0" applyFont="1" applyFill="1" applyBorder="1" applyAlignment="1">
      <alignment horizontal="center"/>
    </xf>
    <xf numFmtId="166" fontId="8" fillId="2" borderId="0" xfId="0" applyNumberFormat="1" applyFont="1" applyFill="1" applyBorder="1"/>
    <xf numFmtId="0" fontId="0" fillId="10" borderId="0" xfId="0" applyFill="1"/>
    <xf numFmtId="165" fontId="18" fillId="0" borderId="10" xfId="0" applyNumberFormat="1" applyFont="1" applyBorder="1"/>
    <xf numFmtId="165" fontId="8" fillId="0" borderId="10" xfId="0" applyNumberFormat="1" applyFont="1" applyBorder="1"/>
    <xf numFmtId="0" fontId="16" fillId="5" borderId="0" xfId="0" applyFont="1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8" fillId="0" borderId="22" xfId="0" applyFont="1" applyFill="1" applyBorder="1"/>
    <xf numFmtId="165" fontId="0" fillId="0" borderId="13" xfId="0" applyNumberFormat="1" applyBorder="1"/>
    <xf numFmtId="0" fontId="8" fillId="0" borderId="1" xfId="0" applyFont="1" applyFill="1" applyBorder="1"/>
    <xf numFmtId="0" fontId="0" fillId="0" borderId="21" xfId="0" applyBorder="1"/>
    <xf numFmtId="165" fontId="0" fillId="0" borderId="6" xfId="0" applyNumberFormat="1" applyBorder="1"/>
    <xf numFmtId="165" fontId="19" fillId="0" borderId="10" xfId="0" applyNumberFormat="1" applyFont="1" applyBorder="1"/>
    <xf numFmtId="0" fontId="8" fillId="7" borderId="0" xfId="0" applyFont="1" applyFill="1"/>
    <xf numFmtId="165" fontId="12" fillId="0" borderId="0" xfId="1" applyFont="1" applyBorder="1"/>
    <xf numFmtId="166" fontId="0" fillId="0" borderId="0" xfId="0" applyNumberFormat="1" applyFill="1" applyBorder="1"/>
    <xf numFmtId="166" fontId="8" fillId="4" borderId="23" xfId="0" applyNumberFormat="1" applyFont="1" applyFill="1" applyBorder="1"/>
    <xf numFmtId="0" fontId="8" fillId="6" borderId="23" xfId="0" applyFont="1" applyFill="1" applyBorder="1" applyAlignment="1">
      <alignment horizontal="center"/>
    </xf>
    <xf numFmtId="166" fontId="0" fillId="11" borderId="23" xfId="1" applyNumberFormat="1" applyFont="1" applyFill="1" applyBorder="1"/>
    <xf numFmtId="166" fontId="8" fillId="4" borderId="23" xfId="1" applyNumberFormat="1" applyFont="1" applyFill="1" applyBorder="1"/>
    <xf numFmtId="0" fontId="5" fillId="0" borderId="22" xfId="0" applyFont="1" applyBorder="1" applyAlignment="1">
      <alignment horizontal="center"/>
    </xf>
    <xf numFmtId="165" fontId="0" fillId="0" borderId="5" xfId="0" applyNumberFormat="1" applyBorder="1"/>
    <xf numFmtId="165" fontId="22" fillId="0" borderId="3" xfId="1" applyFont="1" applyBorder="1" applyAlignment="1">
      <alignment horizontal="center"/>
    </xf>
    <xf numFmtId="165" fontId="22" fillId="0" borderId="6" xfId="1" applyFont="1" applyBorder="1" applyAlignment="1">
      <alignment horizontal="center"/>
    </xf>
    <xf numFmtId="0" fontId="14" fillId="0" borderId="0" xfId="0" applyFont="1"/>
    <xf numFmtId="0" fontId="0" fillId="0" borderId="0" xfId="0" applyFill="1" applyAlignment="1">
      <alignment vertical="top"/>
    </xf>
    <xf numFmtId="0" fontId="2" fillId="5" borderId="0" xfId="0" applyFont="1" applyFill="1" applyAlignment="1">
      <alignment vertical="top"/>
    </xf>
    <xf numFmtId="0" fontId="5" fillId="0" borderId="3" xfId="0" applyFont="1" applyBorder="1"/>
    <xf numFmtId="0" fontId="2" fillId="0" borderId="0" xfId="0" applyFont="1" applyFill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9" fillId="12" borderId="0" xfId="0" applyFont="1" applyFill="1"/>
    <xf numFmtId="0" fontId="0" fillId="12" borderId="0" xfId="0" applyFill="1"/>
    <xf numFmtId="165" fontId="8" fillId="0" borderId="24" xfId="1" applyFont="1" applyFill="1" applyBorder="1"/>
    <xf numFmtId="0" fontId="2" fillId="0" borderId="0" xfId="0" applyFont="1" applyFill="1" applyAlignment="1">
      <alignment horizontal="right"/>
    </xf>
    <xf numFmtId="14" fontId="0" fillId="0" borderId="0" xfId="0" applyNumberFormat="1" applyFill="1" applyBorder="1"/>
    <xf numFmtId="0" fontId="24" fillId="0" borderId="6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0" fillId="13" borderId="0" xfId="0" applyFill="1"/>
    <xf numFmtId="0" fontId="25" fillId="0" borderId="0" xfId="0" applyFont="1"/>
    <xf numFmtId="0" fontId="26" fillId="0" borderId="8" xfId="0" applyFont="1" applyBorder="1"/>
    <xf numFmtId="0" fontId="27" fillId="0" borderId="0" xfId="0" applyFont="1" applyBorder="1"/>
    <xf numFmtId="0" fontId="2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0" fillId="0" borderId="25" xfId="1" applyFont="1" applyBorder="1"/>
    <xf numFmtId="0" fontId="0" fillId="0" borderId="25" xfId="0" applyFill="1" applyBorder="1"/>
    <xf numFmtId="14" fontId="10" fillId="0" borderId="35" xfId="0" applyNumberFormat="1" applyFont="1" applyBorder="1"/>
    <xf numFmtId="0" fontId="0" fillId="0" borderId="36" xfId="0" applyBorder="1"/>
    <xf numFmtId="0" fontId="0" fillId="0" borderId="37" xfId="0" applyBorder="1"/>
    <xf numFmtId="165" fontId="0" fillId="0" borderId="35" xfId="1" applyFont="1" applyBorder="1"/>
    <xf numFmtId="0" fontId="0" fillId="0" borderId="40" xfId="0" applyBorder="1"/>
    <xf numFmtId="0" fontId="0" fillId="0" borderId="17" xfId="0" applyBorder="1" applyAlignment="1">
      <alignment horizontal="center"/>
    </xf>
    <xf numFmtId="165" fontId="0" fillId="0" borderId="40" xfId="1" applyFont="1" applyBorder="1"/>
    <xf numFmtId="165" fontId="0" fillId="0" borderId="42" xfId="1" applyFont="1" applyBorder="1"/>
    <xf numFmtId="14" fontId="10" fillId="0" borderId="40" xfId="0" applyNumberFormat="1" applyFont="1" applyBorder="1"/>
    <xf numFmtId="0" fontId="0" fillId="0" borderId="39" xfId="0" applyBorder="1" applyAlignment="1">
      <alignment horizontal="center"/>
    </xf>
    <xf numFmtId="0" fontId="0" fillId="0" borderId="28" xfId="0" applyBorder="1"/>
    <xf numFmtId="0" fontId="0" fillId="0" borderId="44" xfId="0" applyFill="1" applyBorder="1"/>
    <xf numFmtId="0" fontId="0" fillId="0" borderId="47" xfId="0" applyFill="1" applyBorder="1" applyAlignment="1">
      <alignment horizontal="center"/>
    </xf>
    <xf numFmtId="165" fontId="0" fillId="0" borderId="48" xfId="1" applyFont="1" applyBorder="1"/>
    <xf numFmtId="14" fontId="0" fillId="0" borderId="27" xfId="0" applyNumberFormat="1" applyBorder="1"/>
    <xf numFmtId="0" fontId="0" fillId="0" borderId="45" xfId="0" applyBorder="1" applyAlignment="1">
      <alignment horizontal="center"/>
    </xf>
    <xf numFmtId="165" fontId="0" fillId="0" borderId="39" xfId="1" applyFont="1" applyBorder="1"/>
    <xf numFmtId="165" fontId="0" fillId="0" borderId="36" xfId="1" applyFont="1" applyBorder="1"/>
    <xf numFmtId="165" fontId="0" fillId="0" borderId="41" xfId="1" applyFont="1" applyBorder="1"/>
    <xf numFmtId="165" fontId="0" fillId="0" borderId="45" xfId="1" applyFont="1" applyBorder="1"/>
    <xf numFmtId="165" fontId="0" fillId="0" borderId="28" xfId="1" applyFont="1" applyBorder="1"/>
    <xf numFmtId="165" fontId="0" fillId="0" borderId="27" xfId="1" applyFont="1" applyBorder="1"/>
    <xf numFmtId="165" fontId="0" fillId="0" borderId="46" xfId="1" applyFont="1" applyBorder="1"/>
    <xf numFmtId="1" fontId="1" fillId="0" borderId="35" xfId="1" applyNumberFormat="1" applyFont="1" applyBorder="1"/>
    <xf numFmtId="16" fontId="0" fillId="0" borderId="28" xfId="0" applyNumberFormat="1" applyBorder="1"/>
    <xf numFmtId="165" fontId="0" fillId="2" borderId="43" xfId="1" applyFont="1" applyFill="1" applyBorder="1"/>
    <xf numFmtId="165" fontId="0" fillId="2" borderId="38" xfId="1" applyFont="1" applyFill="1" applyBorder="1"/>
    <xf numFmtId="165" fontId="0" fillId="2" borderId="40" xfId="1" applyFont="1" applyFill="1" applyBorder="1"/>
    <xf numFmtId="0" fontId="0" fillId="2" borderId="27" xfId="1" quotePrefix="1" applyNumberFormat="1" applyFont="1" applyFill="1" applyBorder="1"/>
    <xf numFmtId="0" fontId="5" fillId="0" borderId="7" xfId="0" applyFont="1" applyBorder="1" applyAlignment="1">
      <alignment horizontal="center"/>
    </xf>
    <xf numFmtId="0" fontId="6" fillId="13" borderId="40" xfId="0" applyFont="1" applyFill="1" applyBorder="1"/>
    <xf numFmtId="14" fontId="10" fillId="0" borderId="27" xfId="0" applyNumberFormat="1" applyFont="1" applyBorder="1"/>
    <xf numFmtId="165" fontId="8" fillId="2" borderId="38" xfId="1" applyFont="1" applyFill="1" applyBorder="1"/>
    <xf numFmtId="165" fontId="18" fillId="2" borderId="38" xfId="1" applyFont="1" applyFill="1" applyBorder="1"/>
    <xf numFmtId="165" fontId="18" fillId="2" borderId="40" xfId="1" applyFont="1" applyFill="1" applyBorder="1"/>
    <xf numFmtId="165" fontId="8" fillId="0" borderId="48" xfId="1" applyFont="1" applyBorder="1"/>
    <xf numFmtId="0" fontId="5" fillId="0" borderId="21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165" fontId="0" fillId="0" borderId="3" xfId="0" applyNumberFormat="1" applyBorder="1"/>
    <xf numFmtId="165" fontId="0" fillId="0" borderId="0" xfId="0" applyNumberFormat="1" applyFont="1"/>
    <xf numFmtId="164" fontId="0" fillId="0" borderId="25" xfId="0" applyNumberFormat="1" applyBorder="1"/>
    <xf numFmtId="0" fontId="0" fillId="0" borderId="0" xfId="0"/>
    <xf numFmtId="0" fontId="8" fillId="0" borderId="0" xfId="0" applyFont="1" applyAlignment="1">
      <alignment horizontal="center"/>
    </xf>
    <xf numFmtId="164" fontId="29" fillId="0" borderId="57" xfId="2" applyFont="1" applyBorder="1" applyAlignment="1">
      <alignment horizontal="center"/>
    </xf>
    <xf numFmtId="0" fontId="8" fillId="0" borderId="5" xfId="0" applyFont="1" applyBorder="1"/>
    <xf numFmtId="0" fontId="8" fillId="0" borderId="3" xfId="0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2" fillId="5" borderId="14" xfId="0" applyFont="1" applyFill="1" applyBorder="1" applyAlignment="1">
      <alignment vertical="top"/>
    </xf>
    <xf numFmtId="0" fontId="2" fillId="5" borderId="15" xfId="0" applyFont="1" applyFill="1" applyBorder="1"/>
    <xf numFmtId="165" fontId="10" fillId="0" borderId="0" xfId="1" applyFont="1" applyBorder="1"/>
    <xf numFmtId="165" fontId="0" fillId="0" borderId="12" xfId="1" applyFont="1" applyBorder="1"/>
    <xf numFmtId="165" fontId="0" fillId="0" borderId="0" xfId="1" applyFont="1" applyBorder="1"/>
    <xf numFmtId="0" fontId="5" fillId="0" borderId="6" xfId="0" applyFont="1" applyBorder="1" applyAlignment="1">
      <alignment horizontal="center"/>
    </xf>
    <xf numFmtId="164" fontId="1" fillId="0" borderId="57" xfId="2" applyFont="1" applyBorder="1" applyAlignment="1">
      <alignment horizontal="center"/>
    </xf>
    <xf numFmtId="164" fontId="1" fillId="0" borderId="33" xfId="2" applyFont="1" applyBorder="1" applyAlignment="1">
      <alignment horizontal="center"/>
    </xf>
    <xf numFmtId="0" fontId="31" fillId="0" borderId="0" xfId="0" applyFont="1" applyAlignment="1">
      <alignment vertical="top"/>
    </xf>
    <xf numFmtId="0" fontId="0" fillId="0" borderId="6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64" fontId="1" fillId="0" borderId="23" xfId="2" applyFont="1" applyBorder="1" applyAlignment="1">
      <alignment horizontal="center"/>
    </xf>
    <xf numFmtId="164" fontId="0" fillId="0" borderId="23" xfId="2" applyFont="1" applyBorder="1" applyAlignment="1">
      <alignment horizontal="center"/>
    </xf>
    <xf numFmtId="164" fontId="29" fillId="16" borderId="57" xfId="2" applyFont="1" applyFill="1" applyBorder="1" applyAlignment="1">
      <alignment horizontal="center"/>
    </xf>
    <xf numFmtId="164" fontId="29" fillId="17" borderId="23" xfId="2" applyFont="1" applyFill="1" applyBorder="1" applyAlignment="1">
      <alignment horizontal="center"/>
    </xf>
    <xf numFmtId="0" fontId="8" fillId="14" borderId="43" xfId="0" applyFont="1" applyFill="1" applyBorder="1" applyAlignment="1">
      <alignment horizontal="center"/>
    </xf>
    <xf numFmtId="0" fontId="0" fillId="0" borderId="0" xfId="0"/>
    <xf numFmtId="0" fontId="8" fillId="0" borderId="0" xfId="0" applyFont="1"/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8" fillId="16" borderId="56" xfId="0" applyFont="1" applyFill="1" applyBorder="1" applyAlignment="1">
      <alignment horizontal="center"/>
    </xf>
    <xf numFmtId="164" fontId="0" fillId="0" borderId="0" xfId="2" applyFont="1"/>
    <xf numFmtId="0" fontId="13" fillId="0" borderId="0" xfId="0" applyFont="1" applyAlignment="1">
      <alignment horizontal="center"/>
    </xf>
    <xf numFmtId="0" fontId="20" fillId="0" borderId="0" xfId="0" applyFont="1"/>
    <xf numFmtId="0" fontId="8" fillId="13" borderId="0" xfId="0" applyFont="1" applyFill="1"/>
    <xf numFmtId="0" fontId="13" fillId="0" borderId="0" xfId="0" applyFont="1"/>
    <xf numFmtId="165" fontId="19" fillId="0" borderId="0" xfId="1" applyFont="1"/>
    <xf numFmtId="165" fontId="8" fillId="0" borderId="6" xfId="1" applyFont="1" applyBorder="1"/>
    <xf numFmtId="165" fontId="0" fillId="0" borderId="58" xfId="1" applyFont="1" applyBorder="1"/>
    <xf numFmtId="165" fontId="0" fillId="0" borderId="61" xfId="1" applyFont="1" applyBorder="1" applyAlignment="1">
      <alignment vertical="top"/>
    </xf>
    <xf numFmtId="0" fontId="13" fillId="0" borderId="0" xfId="0" applyFont="1" applyAlignment="1"/>
    <xf numFmtId="164" fontId="0" fillId="0" borderId="7" xfId="2" applyFont="1" applyBorder="1" applyAlignment="1">
      <alignment horizontal="center"/>
    </xf>
    <xf numFmtId="164" fontId="0" fillId="0" borderId="1" xfId="2" applyFont="1" applyBorder="1" applyAlignment="1">
      <alignment horizontal="center"/>
    </xf>
    <xf numFmtId="164" fontId="0" fillId="0" borderId="33" xfId="2" applyFont="1" applyBorder="1" applyAlignment="1">
      <alignment horizontal="center"/>
    </xf>
    <xf numFmtId="164" fontId="0" fillId="0" borderId="57" xfId="2" applyFont="1" applyBorder="1" applyAlignment="1">
      <alignment horizontal="center"/>
    </xf>
    <xf numFmtId="164" fontId="0" fillId="0" borderId="34" xfId="2" applyFont="1" applyBorder="1" applyAlignment="1">
      <alignment horizontal="center"/>
    </xf>
    <xf numFmtId="164" fontId="0" fillId="0" borderId="15" xfId="2" applyFont="1" applyBorder="1" applyAlignment="1">
      <alignment horizontal="center"/>
    </xf>
    <xf numFmtId="164" fontId="1" fillId="14" borderId="57" xfId="2" applyFont="1" applyFill="1" applyBorder="1" applyAlignment="1">
      <alignment horizontal="center"/>
    </xf>
    <xf numFmtId="164" fontId="29" fillId="14" borderId="57" xfId="2" applyFont="1" applyFill="1" applyBorder="1" applyAlignment="1">
      <alignment horizontal="center"/>
    </xf>
    <xf numFmtId="164" fontId="0" fillId="14" borderId="15" xfId="2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33" fillId="2" borderId="0" xfId="0" applyFont="1" applyFill="1"/>
    <xf numFmtId="165" fontId="15" fillId="0" borderId="62" xfId="1" applyFont="1" applyBorder="1" applyAlignment="1">
      <alignment horizontal="center"/>
    </xf>
    <xf numFmtId="165" fontId="22" fillId="0" borderId="21" xfId="1" applyFont="1" applyBorder="1" applyAlignment="1">
      <alignment horizontal="center"/>
    </xf>
    <xf numFmtId="0" fontId="0" fillId="0" borderId="33" xfId="0" applyBorder="1"/>
    <xf numFmtId="0" fontId="5" fillId="0" borderId="9" xfId="0" applyFont="1" applyBorder="1" applyAlignment="1">
      <alignment horizontal="center"/>
    </xf>
    <xf numFmtId="0" fontId="5" fillId="0" borderId="22" xfId="0" applyFont="1" applyBorder="1"/>
    <xf numFmtId="14" fontId="0" fillId="0" borderId="22" xfId="0" applyNumberFormat="1" applyBorder="1"/>
    <xf numFmtId="0" fontId="8" fillId="13" borderId="0" xfId="0" applyFont="1" applyFill="1" applyAlignment="1">
      <alignment horizontal="center"/>
    </xf>
    <xf numFmtId="0" fontId="9" fillId="13" borderId="7" xfId="0" applyFont="1" applyFill="1" applyBorder="1"/>
    <xf numFmtId="0" fontId="0" fillId="13" borderId="8" xfId="0" applyFill="1" applyBorder="1"/>
    <xf numFmtId="0" fontId="32" fillId="13" borderId="8" xfId="0" applyFont="1" applyFill="1" applyBorder="1"/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14" fontId="0" fillId="0" borderId="1" xfId="0" applyNumberFormat="1" applyBorder="1"/>
    <xf numFmtId="165" fontId="8" fillId="0" borderId="0" xfId="1" applyFont="1" applyBorder="1"/>
    <xf numFmtId="14" fontId="0" fillId="0" borderId="11" xfId="0" applyNumberFormat="1" applyBorder="1"/>
    <xf numFmtId="0" fontId="8" fillId="0" borderId="12" xfId="0" applyFont="1" applyBorder="1"/>
    <xf numFmtId="0" fontId="34" fillId="5" borderId="0" xfId="0" applyFont="1" applyFill="1"/>
    <xf numFmtId="0" fontId="35" fillId="5" borderId="0" xfId="0" applyFont="1" applyFill="1"/>
    <xf numFmtId="0" fontId="0" fillId="0" borderId="7" xfId="0" applyBorder="1"/>
    <xf numFmtId="0" fontId="8" fillId="13" borderId="1" xfId="0" applyFont="1" applyFill="1" applyBorder="1"/>
    <xf numFmtId="0" fontId="0" fillId="13" borderId="0" xfId="0" applyFill="1" applyBorder="1"/>
    <xf numFmtId="0" fontId="8" fillId="0" borderId="10" xfId="0" applyFont="1" applyBorder="1"/>
    <xf numFmtId="0" fontId="8" fillId="0" borderId="13" xfId="0" applyFont="1" applyBorder="1"/>
    <xf numFmtId="0" fontId="8" fillId="0" borderId="3" xfId="0" applyFont="1" applyBorder="1" applyAlignment="1">
      <alignment horizontal="center"/>
    </xf>
    <xf numFmtId="165" fontId="8" fillId="0" borderId="3" xfId="1" applyFont="1" applyBorder="1"/>
    <xf numFmtId="165" fontId="36" fillId="2" borderId="0" xfId="0" applyNumberFormat="1" applyFont="1" applyFill="1"/>
    <xf numFmtId="0" fontId="37" fillId="2" borderId="0" xfId="0" applyFont="1" applyFill="1"/>
    <xf numFmtId="165" fontId="37" fillId="2" borderId="0" xfId="0" applyNumberFormat="1" applyFont="1" applyFill="1"/>
    <xf numFmtId="0" fontId="36" fillId="2" borderId="0" xfId="0" applyFont="1" applyFill="1"/>
    <xf numFmtId="164" fontId="37" fillId="2" borderId="0" xfId="0" applyNumberFormat="1" applyFont="1" applyFill="1"/>
    <xf numFmtId="0" fontId="8" fillId="0" borderId="0" xfId="0" applyFont="1" applyAlignment="1">
      <alignment horizontal="left"/>
    </xf>
    <xf numFmtId="0" fontId="8" fillId="18" borderId="0" xfId="0" applyFont="1" applyFill="1"/>
    <xf numFmtId="0" fontId="0" fillId="19" borderId="0" xfId="0" applyFill="1"/>
    <xf numFmtId="0" fontId="2" fillId="5" borderId="16" xfId="0" applyFont="1" applyFill="1" applyBorder="1" applyAlignment="1">
      <alignment horizontal="left" vertical="top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left" vertical="center"/>
    </xf>
    <xf numFmtId="0" fontId="15" fillId="14" borderId="26" xfId="0" applyFont="1" applyFill="1" applyBorder="1" applyAlignment="1">
      <alignment horizontal="center"/>
    </xf>
    <xf numFmtId="0" fontId="15" fillId="14" borderId="27" xfId="0" applyFont="1" applyFill="1" applyBorder="1" applyAlignment="1">
      <alignment horizontal="center"/>
    </xf>
    <xf numFmtId="0" fontId="15" fillId="14" borderId="2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30" fillId="7" borderId="7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28" fillId="15" borderId="14" xfId="0" applyFont="1" applyFill="1" applyBorder="1" applyAlignment="1">
      <alignment horizontal="center"/>
    </xf>
    <xf numFmtId="0" fontId="28" fillId="15" borderId="15" xfId="0" applyFont="1" applyFill="1" applyBorder="1" applyAlignment="1">
      <alignment horizontal="center"/>
    </xf>
    <xf numFmtId="0" fontId="28" fillId="15" borderId="16" xfId="0" applyFont="1" applyFill="1" applyBorder="1" applyAlignment="1">
      <alignment horizontal="center"/>
    </xf>
    <xf numFmtId="0" fontId="28" fillId="7" borderId="14" xfId="0" applyFont="1" applyFill="1" applyBorder="1" applyAlignment="1">
      <alignment horizontal="center"/>
    </xf>
    <xf numFmtId="0" fontId="28" fillId="7" borderId="16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Valuta 2" xfId="2"/>
    <cellStyle name="Valuta 3" xfId="3"/>
  </cellStyles>
  <dxfs count="0"/>
  <tableStyles count="0" defaultTableStyle="TableStyleMedium2" defaultPivotStyle="PivotStyleLight16"/>
  <colors>
    <mruColors>
      <color rgb="FF00CCFF"/>
      <color rgb="FF00FF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10735</xdr:colOff>
      <xdr:row>0</xdr:row>
      <xdr:rowOff>42334</xdr:rowOff>
    </xdr:from>
    <xdr:to>
      <xdr:col>8</xdr:col>
      <xdr:colOff>470051</xdr:colOff>
      <xdr:row>2</xdr:row>
      <xdr:rowOff>51859</xdr:rowOff>
    </xdr:to>
    <xdr:pic>
      <xdr:nvPicPr>
        <xdr:cNvPr id="2" name="Afbeelding 1" descr="logo christenun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1318" y="42334"/>
          <a:ext cx="1898650" cy="443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0</xdr:rowOff>
    </xdr:from>
    <xdr:to>
      <xdr:col>12</xdr:col>
      <xdr:colOff>140495</xdr:colOff>
      <xdr:row>1</xdr:row>
      <xdr:rowOff>123825</xdr:rowOff>
    </xdr:to>
    <xdr:pic>
      <xdr:nvPicPr>
        <xdr:cNvPr id="2" name="Afbeelding 1" descr="logo christenuni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0"/>
          <a:ext cx="1588295" cy="457200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opLeftCell="A33" zoomScale="80" zoomScaleNormal="80" workbookViewId="0">
      <selection activeCell="A72" sqref="A72"/>
    </sheetView>
  </sheetViews>
  <sheetFormatPr defaultRowHeight="15" x14ac:dyDescent="0.25"/>
  <cols>
    <col min="1" max="1" width="8.85546875" customWidth="1"/>
    <col min="2" max="2" width="29.5703125" customWidth="1"/>
    <col min="3" max="3" width="16.5703125" customWidth="1"/>
    <col min="4" max="4" width="11" customWidth="1"/>
    <col min="5" max="5" width="11.5703125" customWidth="1"/>
    <col min="6" max="6" width="14.7109375" customWidth="1"/>
    <col min="7" max="7" width="10.85546875" customWidth="1"/>
    <col min="8" max="8" width="10.5703125" bestFit="1" customWidth="1"/>
    <col min="9" max="9" width="11.7109375" bestFit="1" customWidth="1"/>
    <col min="10" max="10" width="10.5703125" customWidth="1"/>
    <col min="11" max="11" width="7.140625" customWidth="1"/>
    <col min="12" max="12" width="1.42578125" customWidth="1"/>
    <col min="13" max="14" width="0" hidden="1" customWidth="1"/>
    <col min="15" max="15" width="8.140625" customWidth="1"/>
    <col min="16" max="16" width="27.85546875" customWidth="1"/>
    <col min="17" max="17" width="10" customWidth="1"/>
    <col min="18" max="18" width="10.140625" customWidth="1"/>
    <col min="19" max="19" width="11.140625" bestFit="1" customWidth="1"/>
    <col min="20" max="20" width="12" customWidth="1"/>
    <col min="21" max="21" width="11.5703125" bestFit="1" customWidth="1"/>
    <col min="22" max="22" width="11.140625" customWidth="1"/>
    <col min="23" max="23" width="10.85546875" customWidth="1"/>
    <col min="24" max="24" width="11.140625" customWidth="1"/>
  </cols>
  <sheetData>
    <row r="1" spans="1:23" ht="27.75" customHeight="1" x14ac:dyDescent="0.5">
      <c r="A1" s="76" t="s">
        <v>8</v>
      </c>
      <c r="B1" s="36"/>
      <c r="C1" s="36"/>
      <c r="F1" s="76" t="s">
        <v>130</v>
      </c>
      <c r="G1" s="37"/>
      <c r="H1" s="37"/>
      <c r="I1" s="37"/>
      <c r="J1" s="37"/>
      <c r="K1" s="37"/>
      <c r="O1" s="36" t="s">
        <v>8</v>
      </c>
      <c r="P1" s="36"/>
      <c r="Q1" s="36"/>
      <c r="R1" s="36"/>
      <c r="T1" s="36" t="s">
        <v>0</v>
      </c>
      <c r="U1" s="37"/>
      <c r="V1" s="37"/>
      <c r="W1" s="37"/>
    </row>
    <row r="2" spans="1:23" ht="22.5" customHeight="1" x14ac:dyDescent="0.3">
      <c r="D2" s="3" t="s">
        <v>119</v>
      </c>
      <c r="Q2" s="3" t="s">
        <v>118</v>
      </c>
    </row>
    <row r="3" spans="1:23" ht="18.75" x14ac:dyDescent="0.3">
      <c r="A3" s="8" t="s">
        <v>10</v>
      </c>
      <c r="B3" s="9"/>
      <c r="C3" s="1"/>
      <c r="E3" s="11" t="s">
        <v>20</v>
      </c>
      <c r="F3" s="11" t="s">
        <v>14</v>
      </c>
      <c r="G3" s="11" t="s">
        <v>12</v>
      </c>
      <c r="I3" s="13" t="s">
        <v>48</v>
      </c>
      <c r="J3" s="20" t="s">
        <v>1</v>
      </c>
      <c r="K3" s="12" t="s">
        <v>19</v>
      </c>
      <c r="L3" s="10"/>
      <c r="M3" s="5"/>
      <c r="O3" s="8" t="s">
        <v>11</v>
      </c>
      <c r="P3" s="9"/>
      <c r="Q3" s="11" t="s">
        <v>20</v>
      </c>
      <c r="R3" s="11" t="s">
        <v>124</v>
      </c>
      <c r="S3" s="11" t="s">
        <v>14</v>
      </c>
      <c r="T3" s="11"/>
      <c r="U3" s="67" t="s">
        <v>48</v>
      </c>
      <c r="V3" s="20" t="s">
        <v>1</v>
      </c>
      <c r="W3" s="16" t="s">
        <v>19</v>
      </c>
    </row>
    <row r="4" spans="1:23" ht="15.75" x14ac:dyDescent="0.25">
      <c r="A4" s="1" t="s">
        <v>1</v>
      </c>
      <c r="B4" s="1" t="s">
        <v>120</v>
      </c>
      <c r="C4" s="1" t="s">
        <v>84</v>
      </c>
      <c r="D4" s="11" t="s">
        <v>2</v>
      </c>
      <c r="E4" s="11" t="s">
        <v>16</v>
      </c>
      <c r="F4" s="11" t="s">
        <v>15</v>
      </c>
      <c r="G4" s="11" t="s">
        <v>13</v>
      </c>
      <c r="H4" s="11" t="s">
        <v>3</v>
      </c>
      <c r="I4" s="13" t="s">
        <v>17</v>
      </c>
      <c r="J4" s="20" t="s">
        <v>17</v>
      </c>
      <c r="K4" s="12" t="s">
        <v>18</v>
      </c>
      <c r="L4" s="10"/>
      <c r="O4" s="39" t="s">
        <v>1</v>
      </c>
      <c r="P4" s="1" t="s">
        <v>120</v>
      </c>
      <c r="Q4" s="11" t="s">
        <v>16</v>
      </c>
      <c r="R4" s="11" t="s">
        <v>125</v>
      </c>
      <c r="S4" s="11" t="s">
        <v>15</v>
      </c>
      <c r="T4" s="11" t="s">
        <v>3</v>
      </c>
      <c r="U4" s="67" t="s">
        <v>17</v>
      </c>
      <c r="V4" s="20" t="s">
        <v>17</v>
      </c>
      <c r="W4" s="16" t="s">
        <v>18</v>
      </c>
    </row>
    <row r="5" spans="1:23" ht="15.75" x14ac:dyDescent="0.25">
      <c r="A5" s="19">
        <v>40909</v>
      </c>
      <c r="B5" s="28" t="s">
        <v>49</v>
      </c>
      <c r="C5" s="28"/>
      <c r="D5" s="26"/>
      <c r="E5" s="26"/>
      <c r="F5" s="28"/>
      <c r="G5" s="62"/>
      <c r="H5" s="6">
        <v>22.98</v>
      </c>
      <c r="I5" s="31">
        <v>22.98</v>
      </c>
      <c r="J5" s="70">
        <v>41271</v>
      </c>
      <c r="K5" s="38">
        <v>308</v>
      </c>
      <c r="L5" s="10"/>
      <c r="O5" s="30">
        <v>40909</v>
      </c>
      <c r="P5" s="28" t="s">
        <v>123</v>
      </c>
      <c r="Q5" s="29"/>
      <c r="R5" s="26"/>
      <c r="S5" s="28"/>
      <c r="T5" s="74">
        <v>2011.57</v>
      </c>
      <c r="U5" s="68">
        <v>1811.57</v>
      </c>
      <c r="V5" s="24">
        <v>40898</v>
      </c>
      <c r="W5" s="66">
        <v>54</v>
      </c>
    </row>
    <row r="6" spans="1:23" ht="15.75" x14ac:dyDescent="0.25">
      <c r="B6" s="28" t="s">
        <v>101</v>
      </c>
      <c r="C6" s="28" t="s">
        <v>96</v>
      </c>
      <c r="D6" s="26">
        <v>21.14</v>
      </c>
      <c r="E6" s="26"/>
      <c r="F6" s="28"/>
      <c r="G6" s="62"/>
      <c r="H6" s="6">
        <f>H5-D6</f>
        <v>1.8399999999999999</v>
      </c>
      <c r="I6" s="31">
        <v>1.84</v>
      </c>
      <c r="J6" s="23">
        <v>41278</v>
      </c>
      <c r="K6" s="38">
        <f>IF(J6&lt;1,"",K5+1)</f>
        <v>309</v>
      </c>
      <c r="L6" s="10"/>
      <c r="O6" s="18">
        <v>40909</v>
      </c>
      <c r="P6" s="28" t="s">
        <v>21</v>
      </c>
      <c r="Q6" s="2">
        <v>27.93</v>
      </c>
      <c r="R6" s="26"/>
      <c r="S6" s="28">
        <v>349803714</v>
      </c>
      <c r="T6" s="69">
        <f t="shared" ref="T6:T11" si="0">IF(O6&gt;0,(T5+Q6-R6),"")</f>
        <v>2039.5</v>
      </c>
      <c r="U6" s="68">
        <v>2039.5</v>
      </c>
      <c r="V6" s="23">
        <v>40912</v>
      </c>
      <c r="W6" s="66">
        <f>IF(V6&lt;1,"",W5+1)</f>
        <v>55</v>
      </c>
    </row>
    <row r="7" spans="1:23" ht="15.75" x14ac:dyDescent="0.25">
      <c r="A7" s="5">
        <v>40921</v>
      </c>
      <c r="B7" s="28" t="s">
        <v>97</v>
      </c>
      <c r="C7" s="28" t="s">
        <v>86</v>
      </c>
      <c r="D7" s="26"/>
      <c r="E7" s="26">
        <v>10</v>
      </c>
      <c r="F7" s="28">
        <v>1168153</v>
      </c>
      <c r="G7" s="62"/>
      <c r="H7" s="6">
        <f>IF(D7+E7=0,"",H6-D7+E7)</f>
        <v>11.84</v>
      </c>
      <c r="I7" s="14"/>
      <c r="J7" s="23"/>
      <c r="K7" s="38"/>
      <c r="L7" s="10"/>
      <c r="O7" s="18">
        <v>40923</v>
      </c>
      <c r="P7" s="28" t="s">
        <v>22</v>
      </c>
      <c r="Q7" s="2"/>
      <c r="R7" s="26">
        <v>10</v>
      </c>
      <c r="S7" s="28">
        <v>349803714</v>
      </c>
      <c r="T7" s="69">
        <f t="shared" si="0"/>
        <v>2029.5</v>
      </c>
      <c r="U7" s="68">
        <v>2029.5</v>
      </c>
      <c r="V7" s="18">
        <v>40926</v>
      </c>
      <c r="W7" s="66">
        <f t="shared" ref="W7:W13" si="1">IF(V7&lt;1,"",W6+1)</f>
        <v>56</v>
      </c>
    </row>
    <row r="8" spans="1:23" ht="15.75" x14ac:dyDescent="0.25">
      <c r="A8" s="5"/>
      <c r="B8" s="28" t="s">
        <v>98</v>
      </c>
      <c r="C8" s="60" t="s">
        <v>87</v>
      </c>
      <c r="D8" s="26"/>
      <c r="E8" s="26">
        <v>10</v>
      </c>
      <c r="F8" s="28">
        <v>1168153</v>
      </c>
      <c r="G8" s="62"/>
      <c r="H8" s="6">
        <f t="shared" ref="H8:H40" si="2">IF(D8+E8=0,"",H7-D8+E8)</f>
        <v>21.84</v>
      </c>
      <c r="I8" s="14"/>
      <c r="J8" s="23"/>
      <c r="K8" s="38" t="str">
        <f>IF(J8&lt;1,"",K12+1)</f>
        <v/>
      </c>
      <c r="L8" s="10"/>
      <c r="O8" s="18">
        <v>41004</v>
      </c>
      <c r="P8" s="28" t="s">
        <v>22</v>
      </c>
      <c r="Q8" s="2"/>
      <c r="R8" s="26">
        <v>20</v>
      </c>
      <c r="S8" s="28">
        <v>349803714</v>
      </c>
      <c r="T8" s="69">
        <f t="shared" si="0"/>
        <v>2009.5</v>
      </c>
      <c r="U8" s="68">
        <v>2009.5</v>
      </c>
      <c r="V8" s="18">
        <v>41010</v>
      </c>
      <c r="W8" s="66">
        <f t="shared" si="1"/>
        <v>57</v>
      </c>
    </row>
    <row r="9" spans="1:23" ht="15.75" x14ac:dyDescent="0.25">
      <c r="A9" s="5">
        <v>40923</v>
      </c>
      <c r="B9" s="28" t="s">
        <v>4</v>
      </c>
      <c r="C9" s="28"/>
      <c r="D9" s="61"/>
      <c r="E9" s="27">
        <v>10</v>
      </c>
      <c r="F9" s="28" t="s">
        <v>23</v>
      </c>
      <c r="G9" s="62"/>
      <c r="H9" s="6">
        <f t="shared" si="2"/>
        <v>31.84</v>
      </c>
      <c r="I9" s="14"/>
      <c r="J9" s="23"/>
      <c r="K9" s="38" t="str">
        <f t="shared" ref="K9:K17" si="3">IF(J9&lt;1,"",K8+1)</f>
        <v/>
      </c>
      <c r="L9" s="10"/>
      <c r="O9" s="18">
        <v>41415</v>
      </c>
      <c r="P9" s="28" t="s">
        <v>22</v>
      </c>
      <c r="Q9" s="7"/>
      <c r="R9" s="27">
        <v>150</v>
      </c>
      <c r="S9" s="28">
        <v>349803714</v>
      </c>
      <c r="T9" s="69">
        <f t="shared" si="0"/>
        <v>1859.5</v>
      </c>
      <c r="U9" s="68">
        <v>1859.5</v>
      </c>
      <c r="V9" s="18">
        <v>41066</v>
      </c>
      <c r="W9" s="66">
        <f t="shared" si="1"/>
        <v>58</v>
      </c>
    </row>
    <row r="10" spans="1:23" ht="15.75" x14ac:dyDescent="0.25">
      <c r="A10" s="5">
        <v>40924</v>
      </c>
      <c r="B10" s="28" t="s">
        <v>27</v>
      </c>
      <c r="C10" s="60" t="s">
        <v>95</v>
      </c>
      <c r="D10" s="26">
        <v>27.39</v>
      </c>
      <c r="E10" s="26"/>
      <c r="F10" s="28" t="s">
        <v>24</v>
      </c>
      <c r="G10" s="63" t="s">
        <v>25</v>
      </c>
      <c r="H10" s="6">
        <f t="shared" si="2"/>
        <v>4.4499999999999993</v>
      </c>
      <c r="I10" s="14"/>
      <c r="J10" s="23"/>
      <c r="K10" s="38" t="str">
        <f t="shared" si="3"/>
        <v/>
      </c>
      <c r="L10" s="10"/>
      <c r="O10" s="18">
        <v>41608</v>
      </c>
      <c r="P10" s="28" t="s">
        <v>46</v>
      </c>
      <c r="Q10" s="25">
        <v>450</v>
      </c>
      <c r="R10" s="27"/>
      <c r="S10" s="28">
        <v>349803714</v>
      </c>
      <c r="T10" s="69">
        <f t="shared" si="0"/>
        <v>2309.5</v>
      </c>
      <c r="U10" s="68">
        <v>2309.5</v>
      </c>
      <c r="V10" s="18">
        <v>41246</v>
      </c>
      <c r="W10" s="66">
        <v>59</v>
      </c>
    </row>
    <row r="11" spans="1:23" ht="15.75" x14ac:dyDescent="0.25">
      <c r="A11" s="5">
        <v>40925</v>
      </c>
      <c r="B11" s="28" t="s">
        <v>99</v>
      </c>
      <c r="C11" s="60" t="s">
        <v>87</v>
      </c>
      <c r="D11" s="26"/>
      <c r="E11" s="26">
        <v>10</v>
      </c>
      <c r="F11" s="28"/>
      <c r="G11" s="62"/>
      <c r="H11" s="6">
        <f t="shared" si="2"/>
        <v>14.45</v>
      </c>
      <c r="I11" s="14"/>
      <c r="J11" s="23"/>
      <c r="K11" s="38" t="str">
        <f t="shared" si="3"/>
        <v/>
      </c>
      <c r="L11" s="10"/>
      <c r="O11" s="18"/>
      <c r="P11" s="28"/>
      <c r="Q11" s="2"/>
      <c r="R11" s="27"/>
      <c r="S11" s="28"/>
      <c r="T11" s="69" t="str">
        <f t="shared" si="0"/>
        <v/>
      </c>
      <c r="U11" s="68"/>
      <c r="V11" s="21"/>
      <c r="W11" s="66" t="str">
        <f t="shared" si="1"/>
        <v/>
      </c>
    </row>
    <row r="12" spans="1:23" ht="15.75" x14ac:dyDescent="0.25">
      <c r="A12" s="5"/>
      <c r="B12" s="28" t="s">
        <v>100</v>
      </c>
      <c r="C12" s="60" t="s">
        <v>88</v>
      </c>
      <c r="D12" s="26"/>
      <c r="E12" s="26">
        <v>10</v>
      </c>
      <c r="F12" s="28"/>
      <c r="G12" s="62"/>
      <c r="H12" s="6">
        <f t="shared" si="2"/>
        <v>24.45</v>
      </c>
      <c r="I12" s="14">
        <v>24.45</v>
      </c>
      <c r="J12" s="5">
        <v>40926</v>
      </c>
      <c r="K12" s="38">
        <v>310</v>
      </c>
      <c r="L12" s="10"/>
      <c r="O12" s="18">
        <v>41274</v>
      </c>
      <c r="P12" s="28" t="s">
        <v>122</v>
      </c>
      <c r="R12" s="27"/>
      <c r="S12" s="28"/>
      <c r="T12" s="75">
        <f>T10</f>
        <v>2309.5</v>
      </c>
      <c r="U12" s="68">
        <v>2309.5</v>
      </c>
      <c r="V12" s="23">
        <v>41246</v>
      </c>
      <c r="W12" s="66">
        <v>59</v>
      </c>
    </row>
    <row r="13" spans="1:23" ht="15.75" x14ac:dyDescent="0.25">
      <c r="A13" s="5">
        <v>40966</v>
      </c>
      <c r="B13" s="28" t="s">
        <v>5</v>
      </c>
      <c r="C13" s="60" t="s">
        <v>85</v>
      </c>
      <c r="D13" s="26">
        <v>24.08</v>
      </c>
      <c r="E13" s="28"/>
      <c r="F13" s="28" t="s">
        <v>28</v>
      </c>
      <c r="G13" s="62"/>
      <c r="H13" s="6">
        <f t="shared" si="2"/>
        <v>0.37000000000000099</v>
      </c>
      <c r="I13" s="14">
        <v>0.37</v>
      </c>
      <c r="J13" s="5">
        <v>40968</v>
      </c>
      <c r="K13" s="38">
        <v>311</v>
      </c>
      <c r="L13" s="10"/>
      <c r="O13" s="18"/>
      <c r="P13" s="28"/>
      <c r="Q13" s="2"/>
      <c r="R13" s="27"/>
      <c r="S13" s="28"/>
      <c r="T13" s="44"/>
      <c r="U13" s="68"/>
      <c r="V13" s="21"/>
      <c r="W13" s="66" t="str">
        <f t="shared" si="1"/>
        <v/>
      </c>
    </row>
    <row r="14" spans="1:23" x14ac:dyDescent="0.25">
      <c r="A14" s="5">
        <v>41000</v>
      </c>
      <c r="B14" s="28" t="s">
        <v>102</v>
      </c>
      <c r="C14" s="28" t="s">
        <v>96</v>
      </c>
      <c r="D14" s="26">
        <v>14.8</v>
      </c>
      <c r="E14" s="26"/>
      <c r="F14" s="28"/>
      <c r="G14" s="62"/>
      <c r="H14" s="6">
        <f t="shared" si="2"/>
        <v>-14.43</v>
      </c>
      <c r="I14" s="14"/>
      <c r="J14" s="5"/>
      <c r="K14" s="38" t="str">
        <f t="shared" si="3"/>
        <v/>
      </c>
      <c r="L14" s="10"/>
      <c r="O14" s="40"/>
      <c r="Q14" s="2"/>
      <c r="R14" s="2"/>
    </row>
    <row r="15" spans="1:23" x14ac:dyDescent="0.25">
      <c r="A15" s="5">
        <v>41004</v>
      </c>
      <c r="B15" s="28" t="s">
        <v>4</v>
      </c>
      <c r="C15" s="28"/>
      <c r="D15" s="26"/>
      <c r="E15" s="26">
        <v>20</v>
      </c>
      <c r="F15" s="28" t="s">
        <v>23</v>
      </c>
      <c r="G15" s="28"/>
      <c r="H15" s="6">
        <f t="shared" si="2"/>
        <v>5.57</v>
      </c>
      <c r="I15" s="14">
        <v>5.57</v>
      </c>
      <c r="J15" s="5">
        <v>41010</v>
      </c>
      <c r="K15" s="38">
        <v>312</v>
      </c>
      <c r="L15" s="10"/>
      <c r="O15" s="40"/>
      <c r="Q15" s="2"/>
      <c r="R15" s="2"/>
    </row>
    <row r="16" spans="1:23" x14ac:dyDescent="0.25">
      <c r="A16" s="5">
        <v>41050</v>
      </c>
      <c r="B16" s="28" t="s">
        <v>4</v>
      </c>
      <c r="C16" s="28"/>
      <c r="D16" s="28"/>
      <c r="E16" s="26">
        <v>150</v>
      </c>
      <c r="F16" s="28" t="s">
        <v>23</v>
      </c>
      <c r="G16" s="28"/>
      <c r="H16" s="6">
        <f t="shared" si="2"/>
        <v>155.57</v>
      </c>
      <c r="I16" s="14"/>
      <c r="J16" s="5"/>
      <c r="K16" s="38" t="str">
        <f t="shared" si="3"/>
        <v/>
      </c>
      <c r="L16" s="10"/>
      <c r="O16" s="40"/>
      <c r="Q16" s="2"/>
      <c r="R16" s="2"/>
    </row>
    <row r="17" spans="1:24" x14ac:dyDescent="0.25">
      <c r="A17" s="5">
        <v>41052</v>
      </c>
      <c r="B17" s="28" t="s">
        <v>33</v>
      </c>
      <c r="C17" s="60" t="s">
        <v>95</v>
      </c>
      <c r="D17" s="26">
        <v>55</v>
      </c>
      <c r="E17" s="26"/>
      <c r="F17" s="28" t="s">
        <v>29</v>
      </c>
      <c r="G17" s="63" t="s">
        <v>94</v>
      </c>
      <c r="H17" s="6">
        <f t="shared" si="2"/>
        <v>100.57</v>
      </c>
      <c r="I17" s="14"/>
      <c r="J17" s="5"/>
      <c r="K17" s="38" t="str">
        <f t="shared" si="3"/>
        <v/>
      </c>
      <c r="L17" s="10"/>
      <c r="O17" s="40"/>
      <c r="Q17" s="2" t="s">
        <v>188</v>
      </c>
      <c r="R17" s="2"/>
      <c r="U17" t="s">
        <v>187</v>
      </c>
    </row>
    <row r="18" spans="1:24" x14ac:dyDescent="0.25">
      <c r="A18" s="5">
        <v>41052</v>
      </c>
      <c r="B18" s="28" t="s">
        <v>30</v>
      </c>
      <c r="C18" s="60" t="s">
        <v>95</v>
      </c>
      <c r="D18" s="26">
        <v>11</v>
      </c>
      <c r="E18" s="28"/>
      <c r="F18" s="28"/>
      <c r="G18" s="63" t="s">
        <v>131</v>
      </c>
      <c r="H18" s="6">
        <f t="shared" si="2"/>
        <v>89.57</v>
      </c>
      <c r="I18" s="14">
        <v>89.57</v>
      </c>
      <c r="J18" s="5">
        <v>41052</v>
      </c>
      <c r="K18" s="38">
        <v>313</v>
      </c>
      <c r="L18" s="10"/>
      <c r="O18" s="40"/>
      <c r="Q18" s="33" t="s">
        <v>50</v>
      </c>
      <c r="R18" s="26" t="s">
        <v>189</v>
      </c>
      <c r="U18" s="15" t="s">
        <v>180</v>
      </c>
      <c r="V18" s="28" t="s">
        <v>175</v>
      </c>
      <c r="W18" s="28" t="s">
        <v>171</v>
      </c>
    </row>
    <row r="19" spans="1:24" x14ac:dyDescent="0.25">
      <c r="A19" s="5">
        <v>41093</v>
      </c>
      <c r="B19" s="28" t="s">
        <v>32</v>
      </c>
      <c r="C19" s="28"/>
      <c r="D19" s="28"/>
      <c r="E19" s="26">
        <v>468.13</v>
      </c>
      <c r="F19" s="28" t="s">
        <v>24</v>
      </c>
      <c r="G19" s="28"/>
      <c r="H19" s="6">
        <f t="shared" si="2"/>
        <v>557.70000000000005</v>
      </c>
      <c r="I19" s="14">
        <v>557.70000000000005</v>
      </c>
      <c r="J19" s="5">
        <v>41094</v>
      </c>
      <c r="K19" s="38">
        <v>314</v>
      </c>
      <c r="L19" s="10"/>
      <c r="O19" s="40"/>
      <c r="Q19" s="33">
        <f>E7</f>
        <v>10</v>
      </c>
      <c r="R19" s="26">
        <f>E19</f>
        <v>468.13</v>
      </c>
      <c r="U19" s="15"/>
      <c r="V19" s="28"/>
      <c r="W19" s="28"/>
    </row>
    <row r="20" spans="1:24" x14ac:dyDescent="0.25">
      <c r="A20" s="5">
        <v>41091</v>
      </c>
      <c r="B20" s="28" t="s">
        <v>6</v>
      </c>
      <c r="C20" s="28" t="s">
        <v>128</v>
      </c>
      <c r="D20" s="26">
        <v>0.04</v>
      </c>
      <c r="E20" s="28"/>
      <c r="F20" s="28"/>
      <c r="G20" s="62"/>
      <c r="H20" s="6">
        <f t="shared" si="2"/>
        <v>557.66000000000008</v>
      </c>
      <c r="I20" s="14"/>
      <c r="J20" s="5"/>
      <c r="K20" s="38" t="str">
        <f>IF(J20&lt;1,"",K18+1)</f>
        <v/>
      </c>
      <c r="L20" s="10"/>
      <c r="O20" s="40"/>
      <c r="Q20" s="33">
        <f>E8</f>
        <v>10</v>
      </c>
      <c r="R20" s="26">
        <f>E36</f>
        <v>152.19999999999999</v>
      </c>
      <c r="U20" s="162">
        <f>D6</f>
        <v>21.14</v>
      </c>
      <c r="V20" s="94">
        <f>D24</f>
        <v>17.97</v>
      </c>
      <c r="W20" s="94">
        <f>D10</f>
        <v>27.39</v>
      </c>
    </row>
    <row r="21" spans="1:24" x14ac:dyDescent="0.25">
      <c r="A21" s="5">
        <v>41091</v>
      </c>
      <c r="B21" s="28" t="s">
        <v>103</v>
      </c>
      <c r="C21" s="28" t="s">
        <v>85</v>
      </c>
      <c r="D21" s="26">
        <v>15.89</v>
      </c>
      <c r="E21" s="26"/>
      <c r="F21" s="28"/>
      <c r="G21" s="62"/>
      <c r="H21" s="6">
        <f t="shared" si="2"/>
        <v>541.7700000000001</v>
      </c>
      <c r="I21" s="14"/>
      <c r="J21" s="5"/>
      <c r="K21" s="38" t="str">
        <f>IF(J21&lt;1,"",K20+1)</f>
        <v/>
      </c>
      <c r="L21" s="10"/>
      <c r="O21" s="40"/>
      <c r="Q21" s="33">
        <f>E9</f>
        <v>10</v>
      </c>
      <c r="R21" s="26"/>
      <c r="U21" s="162">
        <f>D14</f>
        <v>14.8</v>
      </c>
      <c r="V21" s="28"/>
      <c r="W21" s="94">
        <f>D13</f>
        <v>24.08</v>
      </c>
    </row>
    <row r="22" spans="1:24" x14ac:dyDescent="0.25">
      <c r="A22" s="5">
        <v>41095</v>
      </c>
      <c r="B22" s="28" t="s">
        <v>31</v>
      </c>
      <c r="C22" s="60" t="s">
        <v>95</v>
      </c>
      <c r="D22" s="26">
        <v>25</v>
      </c>
      <c r="E22" s="26"/>
      <c r="F22" s="28" t="s">
        <v>129</v>
      </c>
      <c r="G22" s="62"/>
      <c r="H22" s="6">
        <f t="shared" si="2"/>
        <v>516.7700000000001</v>
      </c>
      <c r="I22" s="14">
        <v>516.77</v>
      </c>
      <c r="J22" s="5">
        <v>41101</v>
      </c>
      <c r="K22" s="38">
        <v>315</v>
      </c>
      <c r="L22" s="10"/>
      <c r="O22" s="40"/>
      <c r="Q22" s="33">
        <f>E11</f>
        <v>10</v>
      </c>
      <c r="R22" s="26"/>
      <c r="U22" s="162">
        <f>D21</f>
        <v>15.89</v>
      </c>
      <c r="V22" s="28"/>
      <c r="W22" s="94">
        <f>D17</f>
        <v>55</v>
      </c>
    </row>
    <row r="23" spans="1:24" x14ac:dyDescent="0.25">
      <c r="A23" s="5">
        <v>41183</v>
      </c>
      <c r="B23" s="28" t="s">
        <v>104</v>
      </c>
      <c r="C23" s="28" t="s">
        <v>96</v>
      </c>
      <c r="D23" s="26">
        <v>17.739999999999998</v>
      </c>
      <c r="E23" s="26"/>
      <c r="F23" s="28"/>
      <c r="G23" s="62"/>
      <c r="H23" s="6">
        <f t="shared" si="2"/>
        <v>499.03000000000009</v>
      </c>
      <c r="I23" s="14">
        <v>499.03</v>
      </c>
      <c r="J23" s="5">
        <v>41192</v>
      </c>
      <c r="K23" s="38">
        <v>316</v>
      </c>
      <c r="L23" s="10"/>
      <c r="O23" s="40"/>
      <c r="Q23" s="33">
        <f>E12</f>
        <v>10</v>
      </c>
      <c r="R23" s="26"/>
      <c r="U23" s="162">
        <f>D23</f>
        <v>17.739999999999998</v>
      </c>
      <c r="V23" s="28"/>
      <c r="W23" s="94">
        <f>D18</f>
        <v>11</v>
      </c>
    </row>
    <row r="24" spans="1:24" x14ac:dyDescent="0.25">
      <c r="A24" s="5">
        <v>41193</v>
      </c>
      <c r="B24" s="28" t="s">
        <v>9</v>
      </c>
      <c r="C24" s="60" t="s">
        <v>95</v>
      </c>
      <c r="D24" s="26">
        <v>17.97</v>
      </c>
      <c r="E24" s="26"/>
      <c r="F24" s="28">
        <v>2829311</v>
      </c>
      <c r="G24" s="63" t="s">
        <v>132</v>
      </c>
      <c r="H24" s="6">
        <f t="shared" si="2"/>
        <v>481.06000000000006</v>
      </c>
      <c r="I24" s="14"/>
      <c r="J24" s="5">
        <v>41199</v>
      </c>
      <c r="K24" s="38">
        <f>IF(J24&lt;1,"",K23+1)</f>
        <v>317</v>
      </c>
      <c r="L24" s="10"/>
      <c r="O24" s="40"/>
      <c r="Q24" s="33">
        <f>E15</f>
        <v>20</v>
      </c>
      <c r="R24" s="26"/>
      <c r="U24" s="15"/>
      <c r="V24" s="28"/>
      <c r="W24" s="94">
        <f>D22</f>
        <v>25</v>
      </c>
    </row>
    <row r="25" spans="1:24" x14ac:dyDescent="0.25">
      <c r="A25" s="5">
        <v>41605</v>
      </c>
      <c r="B25" s="28" t="s">
        <v>105</v>
      </c>
      <c r="C25" s="60" t="s">
        <v>88</v>
      </c>
      <c r="D25" s="28"/>
      <c r="E25" s="26">
        <v>10</v>
      </c>
      <c r="F25" s="28" t="s">
        <v>36</v>
      </c>
      <c r="G25" s="28"/>
      <c r="H25" s="6">
        <f t="shared" si="2"/>
        <v>491.06000000000006</v>
      </c>
      <c r="I25" s="14"/>
      <c r="J25" s="5"/>
      <c r="K25" s="38" t="str">
        <f>IF(J25&lt;1,"",K24+1)</f>
        <v/>
      </c>
      <c r="L25" s="10"/>
      <c r="O25" s="40"/>
      <c r="Q25" s="33">
        <f>E25</f>
        <v>10</v>
      </c>
      <c r="R25" s="26"/>
      <c r="U25" s="15"/>
      <c r="V25" s="28"/>
      <c r="W25" s="28">
        <f>D29</f>
        <v>9.9499999999999993</v>
      </c>
    </row>
    <row r="26" spans="1:24" x14ac:dyDescent="0.25">
      <c r="A26" s="5">
        <v>41605</v>
      </c>
      <c r="B26" s="28" t="s">
        <v>106</v>
      </c>
      <c r="C26" s="60" t="s">
        <v>88</v>
      </c>
      <c r="D26" s="28"/>
      <c r="E26" s="26">
        <v>10</v>
      </c>
      <c r="F26" s="28" t="s">
        <v>37</v>
      </c>
      <c r="G26" s="28"/>
      <c r="H26" s="6">
        <f t="shared" si="2"/>
        <v>501.06000000000006</v>
      </c>
      <c r="I26" s="14">
        <v>501.06</v>
      </c>
      <c r="J26" s="5">
        <v>41606</v>
      </c>
      <c r="K26" s="38">
        <v>318</v>
      </c>
      <c r="L26" s="10"/>
      <c r="O26" s="40"/>
      <c r="Q26" s="162">
        <f>E26</f>
        <v>10</v>
      </c>
      <c r="R26" s="28"/>
      <c r="U26" s="15"/>
      <c r="V26" s="28"/>
      <c r="W26" s="28">
        <f>D37</f>
        <v>61.45</v>
      </c>
    </row>
    <row r="27" spans="1:24" x14ac:dyDescent="0.25">
      <c r="A27" s="5">
        <v>41608</v>
      </c>
      <c r="B27" s="28" t="s">
        <v>107</v>
      </c>
      <c r="C27" s="60" t="s">
        <v>88</v>
      </c>
      <c r="D27" s="28"/>
      <c r="E27" s="26">
        <v>10</v>
      </c>
      <c r="F27" s="28">
        <v>1206165</v>
      </c>
      <c r="G27" s="28"/>
      <c r="H27" s="6">
        <f t="shared" si="2"/>
        <v>511.06000000000006</v>
      </c>
      <c r="I27" s="14"/>
      <c r="J27" s="5"/>
      <c r="K27" s="38" t="str">
        <f t="shared" ref="K27:K33" si="4">IF(J27&lt;1,"",K26+1)</f>
        <v/>
      </c>
      <c r="L27" s="10"/>
      <c r="O27" s="40"/>
      <c r="Q27" s="33">
        <f>E27</f>
        <v>10</v>
      </c>
      <c r="R27" s="26"/>
      <c r="U27" s="15"/>
      <c r="V27" s="28"/>
      <c r="W27" s="28"/>
    </row>
    <row r="28" spans="1:24" x14ac:dyDescent="0.25">
      <c r="A28" s="5">
        <v>41608</v>
      </c>
      <c r="B28" s="28" t="s">
        <v>34</v>
      </c>
      <c r="C28" s="28"/>
      <c r="D28" s="26">
        <v>450</v>
      </c>
      <c r="E28" s="26"/>
      <c r="F28" s="28" t="s">
        <v>38</v>
      </c>
      <c r="G28" s="28"/>
      <c r="H28" s="6">
        <f t="shared" si="2"/>
        <v>61.060000000000059</v>
      </c>
      <c r="I28" s="14"/>
      <c r="J28" s="5"/>
      <c r="K28" s="38" t="str">
        <f t="shared" si="4"/>
        <v/>
      </c>
      <c r="L28" s="10"/>
      <c r="O28" s="40"/>
      <c r="Q28" s="33">
        <f t="shared" ref="Q28:Q33" si="5">E30</f>
        <v>12.5</v>
      </c>
      <c r="R28" s="26"/>
      <c r="U28" s="15"/>
      <c r="V28" s="28"/>
      <c r="W28" s="28"/>
    </row>
    <row r="29" spans="1:24" x14ac:dyDescent="0.25">
      <c r="A29" s="5">
        <v>41608</v>
      </c>
      <c r="B29" s="28" t="s">
        <v>35</v>
      </c>
      <c r="C29" s="60" t="s">
        <v>95</v>
      </c>
      <c r="D29" s="28">
        <v>9.9499999999999993</v>
      </c>
      <c r="E29" s="26"/>
      <c r="F29" s="28" t="s">
        <v>39</v>
      </c>
      <c r="G29" s="63" t="s">
        <v>133</v>
      </c>
      <c r="H29" s="6">
        <f t="shared" si="2"/>
        <v>51.110000000000056</v>
      </c>
      <c r="I29" s="14"/>
      <c r="J29" s="5"/>
      <c r="K29" s="38" t="str">
        <f t="shared" si="4"/>
        <v/>
      </c>
      <c r="L29" s="10"/>
      <c r="O29" s="40"/>
      <c r="Q29" s="33">
        <f t="shared" si="5"/>
        <v>15</v>
      </c>
      <c r="R29" s="26"/>
      <c r="U29" s="162">
        <f>SUM(U20:U23)</f>
        <v>69.569999999999993</v>
      </c>
      <c r="V29" s="162">
        <f t="shared" ref="V29:W29" si="6">SUM(V20:V23)</f>
        <v>17.97</v>
      </c>
      <c r="W29" s="162">
        <f t="shared" si="6"/>
        <v>117.47</v>
      </c>
      <c r="X29" s="163">
        <f>SUM(U29:W29)</f>
        <v>205.01</v>
      </c>
    </row>
    <row r="30" spans="1:24" x14ac:dyDescent="0.25">
      <c r="A30" s="5">
        <v>41608</v>
      </c>
      <c r="B30" s="28" t="s">
        <v>108</v>
      </c>
      <c r="C30" s="60" t="s">
        <v>88</v>
      </c>
      <c r="D30" s="28"/>
      <c r="E30" s="26">
        <v>12.5</v>
      </c>
      <c r="F30" s="28" t="s">
        <v>40</v>
      </c>
      <c r="G30" s="28"/>
      <c r="H30" s="6">
        <f t="shared" si="2"/>
        <v>63.610000000000056</v>
      </c>
      <c r="I30" s="14"/>
      <c r="J30" s="5"/>
      <c r="K30" s="38" t="str">
        <f t="shared" si="4"/>
        <v/>
      </c>
      <c r="L30" s="10"/>
      <c r="O30" s="40"/>
      <c r="Q30" s="33">
        <f t="shared" si="5"/>
        <v>10</v>
      </c>
      <c r="R30" s="26"/>
    </row>
    <row r="31" spans="1:24" x14ac:dyDescent="0.25">
      <c r="A31" s="5">
        <v>41608</v>
      </c>
      <c r="B31" s="28" t="s">
        <v>109</v>
      </c>
      <c r="C31" s="60" t="s">
        <v>88</v>
      </c>
      <c r="D31" s="28"/>
      <c r="E31" s="26">
        <v>15</v>
      </c>
      <c r="F31" s="28" t="s">
        <v>41</v>
      </c>
      <c r="G31" s="28"/>
      <c r="H31" s="6">
        <f t="shared" si="2"/>
        <v>78.610000000000056</v>
      </c>
      <c r="I31" s="14"/>
      <c r="J31" s="5"/>
      <c r="K31" s="38" t="str">
        <f t="shared" si="4"/>
        <v/>
      </c>
      <c r="L31" s="10"/>
      <c r="O31" s="40"/>
      <c r="Q31" s="33">
        <f t="shared" si="5"/>
        <v>10</v>
      </c>
      <c r="R31" s="26"/>
    </row>
    <row r="32" spans="1:24" x14ac:dyDescent="0.25">
      <c r="A32" s="5">
        <v>41608</v>
      </c>
      <c r="B32" s="28" t="s">
        <v>110</v>
      </c>
      <c r="C32" s="60" t="s">
        <v>88</v>
      </c>
      <c r="D32" s="28"/>
      <c r="E32" s="26">
        <v>10</v>
      </c>
      <c r="F32" s="28" t="s">
        <v>42</v>
      </c>
      <c r="G32" s="28"/>
      <c r="H32" s="6">
        <f t="shared" si="2"/>
        <v>88.610000000000056</v>
      </c>
      <c r="I32" s="14"/>
      <c r="J32" s="5"/>
      <c r="K32" s="38" t="str">
        <f t="shared" si="4"/>
        <v/>
      </c>
      <c r="L32" s="10"/>
      <c r="O32" s="40"/>
      <c r="Q32" s="33">
        <f t="shared" si="5"/>
        <v>10</v>
      </c>
      <c r="R32" s="26"/>
    </row>
    <row r="33" spans="1:24" x14ac:dyDescent="0.25">
      <c r="A33" s="5">
        <v>41609</v>
      </c>
      <c r="B33" s="28" t="s">
        <v>111</v>
      </c>
      <c r="C33" s="60" t="s">
        <v>88</v>
      </c>
      <c r="D33" s="28"/>
      <c r="E33" s="26">
        <v>10</v>
      </c>
      <c r="F33" s="28" t="s">
        <v>43</v>
      </c>
      <c r="G33" s="28"/>
      <c r="H33" s="6">
        <f t="shared" si="2"/>
        <v>98.610000000000056</v>
      </c>
      <c r="I33" s="14"/>
      <c r="J33" s="5"/>
      <c r="K33" s="38" t="str">
        <f t="shared" si="4"/>
        <v/>
      </c>
      <c r="L33" s="10"/>
      <c r="O33" s="40"/>
      <c r="Q33" s="162">
        <f t="shared" si="5"/>
        <v>10</v>
      </c>
      <c r="R33" s="28"/>
    </row>
    <row r="34" spans="1:24" x14ac:dyDescent="0.25">
      <c r="A34" s="5">
        <v>41612</v>
      </c>
      <c r="B34" s="28" t="s">
        <v>112</v>
      </c>
      <c r="C34" s="60" t="s">
        <v>88</v>
      </c>
      <c r="D34" s="28"/>
      <c r="E34" s="26">
        <v>10</v>
      </c>
      <c r="F34" s="28">
        <v>5186240</v>
      </c>
      <c r="G34" s="28"/>
      <c r="H34" s="6">
        <f t="shared" si="2"/>
        <v>108.61000000000006</v>
      </c>
      <c r="I34" s="14">
        <v>108.61</v>
      </c>
      <c r="J34" s="5">
        <v>41613</v>
      </c>
      <c r="K34" s="38">
        <v>319</v>
      </c>
      <c r="L34" s="10"/>
      <c r="O34" s="40"/>
      <c r="Q34" s="162">
        <f>E38</f>
        <v>10</v>
      </c>
      <c r="R34" s="28"/>
    </row>
    <row r="35" spans="1:24" x14ac:dyDescent="0.25">
      <c r="A35" s="5">
        <v>41614</v>
      </c>
      <c r="B35" s="28" t="s">
        <v>113</v>
      </c>
      <c r="C35" s="60" t="s">
        <v>88</v>
      </c>
      <c r="D35" s="28"/>
      <c r="E35" s="26">
        <v>10</v>
      </c>
      <c r="F35" s="28">
        <v>2145532</v>
      </c>
      <c r="G35" s="28"/>
      <c r="H35" s="6">
        <f t="shared" si="2"/>
        <v>118.61000000000006</v>
      </c>
      <c r="I35" s="14">
        <v>118.61</v>
      </c>
      <c r="J35" s="5">
        <v>41614</v>
      </c>
      <c r="K35" s="38">
        <v>320</v>
      </c>
      <c r="L35" s="10"/>
      <c r="O35" s="40"/>
      <c r="Q35" s="162">
        <f>E39</f>
        <v>10</v>
      </c>
      <c r="R35" s="28"/>
    </row>
    <row r="36" spans="1:24" x14ac:dyDescent="0.25">
      <c r="A36" s="5">
        <v>41629</v>
      </c>
      <c r="B36" s="28" t="s">
        <v>44</v>
      </c>
      <c r="C36" s="28"/>
      <c r="D36" s="28"/>
      <c r="E36" s="26">
        <v>152.19999999999999</v>
      </c>
      <c r="F36" s="28" t="s">
        <v>24</v>
      </c>
      <c r="G36" s="28"/>
      <c r="H36" s="6">
        <f t="shared" si="2"/>
        <v>270.81000000000006</v>
      </c>
      <c r="I36" s="14"/>
      <c r="J36" s="5"/>
      <c r="K36" s="38" t="str">
        <f t="shared" ref="K36:K38" si="7">IF(J36&lt;1,"",K35+1)</f>
        <v/>
      </c>
      <c r="L36" s="10"/>
      <c r="O36" s="40"/>
      <c r="Q36" s="162">
        <f>E40</f>
        <v>10</v>
      </c>
      <c r="R36" s="28"/>
    </row>
    <row r="37" spans="1:24" x14ac:dyDescent="0.25">
      <c r="A37" s="5">
        <v>41632</v>
      </c>
      <c r="B37" s="28" t="s">
        <v>114</v>
      </c>
      <c r="C37" s="60" t="s">
        <v>95</v>
      </c>
      <c r="D37" s="28">
        <v>61.45</v>
      </c>
      <c r="E37" s="28"/>
      <c r="F37" s="28" t="s">
        <v>39</v>
      </c>
      <c r="G37" s="63" t="s">
        <v>134</v>
      </c>
      <c r="H37" s="6">
        <f t="shared" si="2"/>
        <v>209.36000000000007</v>
      </c>
      <c r="I37" s="14"/>
      <c r="J37" s="5"/>
      <c r="K37" s="38" t="str">
        <f t="shared" si="7"/>
        <v/>
      </c>
      <c r="L37" s="10"/>
      <c r="O37" s="40"/>
      <c r="Q37" s="15"/>
      <c r="R37" s="28"/>
    </row>
    <row r="38" spans="1:24" x14ac:dyDescent="0.25">
      <c r="A38" s="5">
        <v>41632</v>
      </c>
      <c r="B38" s="28" t="s">
        <v>115</v>
      </c>
      <c r="C38" s="60" t="s">
        <v>88</v>
      </c>
      <c r="D38" s="28"/>
      <c r="E38" s="26">
        <v>10</v>
      </c>
      <c r="F38" s="28" t="s">
        <v>45</v>
      </c>
      <c r="G38" s="28"/>
      <c r="H38" s="6">
        <f t="shared" si="2"/>
        <v>219.36000000000007</v>
      </c>
      <c r="I38" s="14"/>
      <c r="J38" s="5"/>
      <c r="K38" s="38" t="str">
        <f t="shared" si="7"/>
        <v/>
      </c>
      <c r="L38" s="10"/>
      <c r="O38" s="40"/>
      <c r="Q38" s="162">
        <f>SUM(Q19:Q37)</f>
        <v>197.5</v>
      </c>
      <c r="R38" s="162">
        <f>SUM(R19:R37)</f>
        <v>620.32999999999993</v>
      </c>
      <c r="S38" s="163">
        <f>SUM(P38:R38)</f>
        <v>817.82999999999993</v>
      </c>
      <c r="X38" s="164">
        <f>S38-X29</f>
        <v>612.81999999999994</v>
      </c>
    </row>
    <row r="39" spans="1:24" x14ac:dyDescent="0.25">
      <c r="A39" s="5">
        <v>41632</v>
      </c>
      <c r="B39" s="28" t="s">
        <v>116</v>
      </c>
      <c r="C39" s="60" t="s">
        <v>88</v>
      </c>
      <c r="D39" s="28"/>
      <c r="E39" s="26">
        <v>10</v>
      </c>
      <c r="F39" s="28">
        <v>4940520</v>
      </c>
      <c r="G39" s="28"/>
      <c r="H39" s="6">
        <f t="shared" si="2"/>
        <v>229.36000000000007</v>
      </c>
      <c r="I39" s="14">
        <v>229.36</v>
      </c>
      <c r="J39" s="5">
        <v>41632</v>
      </c>
      <c r="K39" s="38">
        <v>321</v>
      </c>
      <c r="L39" s="10"/>
      <c r="O39" s="40"/>
      <c r="Q39" s="15"/>
      <c r="R39" s="28"/>
    </row>
    <row r="40" spans="1:24" ht="15.75" thickBot="1" x14ac:dyDescent="0.3">
      <c r="A40" s="5">
        <v>41638</v>
      </c>
      <c r="B40" s="28" t="s">
        <v>117</v>
      </c>
      <c r="C40" s="60" t="s">
        <v>88</v>
      </c>
      <c r="D40" s="28"/>
      <c r="E40" s="26">
        <v>10</v>
      </c>
      <c r="F40" s="28" t="s">
        <v>83</v>
      </c>
      <c r="G40" s="28"/>
      <c r="H40" s="6">
        <f t="shared" si="2"/>
        <v>239.36000000000007</v>
      </c>
      <c r="I40" s="14">
        <v>239.36</v>
      </c>
      <c r="J40" s="5">
        <v>41639</v>
      </c>
      <c r="K40" s="38">
        <v>322</v>
      </c>
      <c r="L40" s="10"/>
      <c r="O40" s="40"/>
    </row>
    <row r="41" spans="1:24" x14ac:dyDescent="0.25">
      <c r="A41" s="5">
        <v>41274</v>
      </c>
      <c r="B41" s="77" t="s">
        <v>7</v>
      </c>
      <c r="C41" s="78"/>
      <c r="D41" s="79"/>
      <c r="E41" s="79"/>
      <c r="F41" s="83"/>
      <c r="G41" s="15"/>
      <c r="H41" s="6">
        <v>239.36</v>
      </c>
      <c r="I41" s="14">
        <v>239.36</v>
      </c>
      <c r="J41" s="5">
        <v>41639</v>
      </c>
      <c r="K41" s="38"/>
      <c r="L41" s="10"/>
      <c r="O41" s="40"/>
    </row>
    <row r="42" spans="1:24" x14ac:dyDescent="0.25">
      <c r="C42" s="80" t="s">
        <v>135</v>
      </c>
      <c r="D42" s="21">
        <f>SUM(D6:D40)</f>
        <v>751.45</v>
      </c>
      <c r="E42" s="21">
        <f>SUM(E6:E40)</f>
        <v>967.82999999999993</v>
      </c>
      <c r="F42" s="84">
        <f>E42-D42</f>
        <v>216.37999999999988</v>
      </c>
      <c r="J42" s="4"/>
      <c r="K42" s="40"/>
      <c r="O42" s="40"/>
    </row>
    <row r="43" spans="1:24" ht="17.25" x14ac:dyDescent="0.4">
      <c r="C43" s="82" t="s">
        <v>136</v>
      </c>
      <c r="D43" s="21">
        <f>I41</f>
        <v>239.36</v>
      </c>
      <c r="E43" s="21">
        <v>22.98</v>
      </c>
      <c r="F43" s="85">
        <f>D43-E43</f>
        <v>216.38000000000002</v>
      </c>
      <c r="J43" s="4"/>
      <c r="K43" s="40"/>
      <c r="O43" s="40"/>
    </row>
    <row r="44" spans="1:24" ht="15.75" thickBot="1" x14ac:dyDescent="0.3">
      <c r="C44" s="82"/>
      <c r="D44" s="21"/>
      <c r="E44" s="21"/>
      <c r="F44" s="81">
        <f>G41-G42</f>
        <v>0</v>
      </c>
      <c r="J44" s="4"/>
      <c r="K44" s="40"/>
      <c r="O44" s="40"/>
    </row>
    <row r="45" spans="1:24" ht="15.75" thickBot="1" x14ac:dyDescent="0.3">
      <c r="C45" s="48"/>
      <c r="D45" s="49"/>
      <c r="E45" s="49"/>
      <c r="F45" s="50"/>
      <c r="J45" s="4"/>
      <c r="K45" s="40"/>
      <c r="O45" s="40"/>
    </row>
    <row r="46" spans="1:24" x14ac:dyDescent="0.25">
      <c r="K46" s="40"/>
    </row>
    <row r="47" spans="1:24" x14ac:dyDescent="0.25">
      <c r="K47" s="40"/>
    </row>
    <row r="48" spans="1:24" ht="15.75" thickBot="1" x14ac:dyDescent="0.3">
      <c r="A48" s="86" t="s">
        <v>82</v>
      </c>
      <c r="B48" s="59"/>
      <c r="C48" s="59"/>
      <c r="D48" s="59"/>
      <c r="F48" s="73" t="s">
        <v>127</v>
      </c>
      <c r="G48" s="73"/>
      <c r="H48" s="73"/>
      <c r="K48" s="40"/>
    </row>
    <row r="49" spans="1:14" ht="24.75" x14ac:dyDescent="0.5">
      <c r="A49" s="57" t="s">
        <v>0</v>
      </c>
      <c r="B49" s="58"/>
      <c r="C49" s="58"/>
      <c r="D49" s="58"/>
      <c r="E49" s="41"/>
      <c r="F49" s="41"/>
      <c r="G49" s="41"/>
      <c r="H49" s="41"/>
      <c r="I49" s="42"/>
      <c r="K49" s="40"/>
    </row>
    <row r="50" spans="1:14" x14ac:dyDescent="0.25">
      <c r="A50" s="43" t="s">
        <v>50</v>
      </c>
      <c r="B50" s="40" t="s">
        <v>64</v>
      </c>
      <c r="C50" s="40"/>
      <c r="D50" s="40" t="s">
        <v>65</v>
      </c>
      <c r="E50" s="40" t="s">
        <v>26</v>
      </c>
      <c r="F50" s="40" t="s">
        <v>66</v>
      </c>
      <c r="G50" s="40"/>
      <c r="H50" s="40" t="s">
        <v>71</v>
      </c>
      <c r="I50" s="44"/>
      <c r="K50" s="40"/>
    </row>
    <row r="51" spans="1:14" x14ac:dyDescent="0.25">
      <c r="A51" s="38">
        <v>1</v>
      </c>
      <c r="B51" s="40" t="s">
        <v>77</v>
      </c>
      <c r="C51" s="40"/>
      <c r="D51" s="45">
        <v>10</v>
      </c>
      <c r="E51" s="23">
        <v>41305</v>
      </c>
      <c r="F51" s="40"/>
      <c r="G51" s="40"/>
      <c r="H51" s="32" t="str">
        <f>IF(D51&lt;1,"JA","")</f>
        <v/>
      </c>
      <c r="I51" s="44"/>
      <c r="K51" s="40"/>
    </row>
    <row r="52" spans="1:14" x14ac:dyDescent="0.25">
      <c r="A52" s="46">
        <f>IF(B52=0,"",A51+1)</f>
        <v>2</v>
      </c>
      <c r="B52" s="40" t="s">
        <v>91</v>
      </c>
      <c r="C52" s="40"/>
      <c r="D52" s="45">
        <v>10</v>
      </c>
      <c r="E52" s="70">
        <v>41243</v>
      </c>
      <c r="F52" s="40"/>
      <c r="G52" s="40"/>
      <c r="H52" s="32" t="str">
        <f t="shared" ref="H52:H67" si="8">IF(D52&lt;1,"JA","")</f>
        <v/>
      </c>
      <c r="I52" s="44"/>
      <c r="K52" s="40"/>
    </row>
    <row r="53" spans="1:14" x14ac:dyDescent="0.25">
      <c r="A53" s="46">
        <f t="shared" ref="A53:A69" si="9">IF(B53=0,"",A52+1)</f>
        <v>3</v>
      </c>
      <c r="B53" s="40" t="s">
        <v>52</v>
      </c>
      <c r="C53" s="40"/>
      <c r="D53" s="45">
        <v>10</v>
      </c>
      <c r="E53" s="22">
        <v>41240</v>
      </c>
      <c r="F53" s="40"/>
      <c r="G53" s="40"/>
      <c r="H53" s="32" t="str">
        <f t="shared" si="8"/>
        <v/>
      </c>
      <c r="I53" s="44"/>
      <c r="K53" s="40"/>
    </row>
    <row r="54" spans="1:14" x14ac:dyDescent="0.25">
      <c r="A54" s="46">
        <f t="shared" si="9"/>
        <v>4</v>
      </c>
      <c r="B54" s="40" t="s">
        <v>92</v>
      </c>
      <c r="C54" s="40"/>
      <c r="D54" s="45">
        <v>10</v>
      </c>
      <c r="E54" s="22">
        <v>41614</v>
      </c>
      <c r="F54" s="40"/>
      <c r="G54" s="40"/>
      <c r="H54" s="32" t="str">
        <f t="shared" si="8"/>
        <v/>
      </c>
      <c r="I54" s="44"/>
      <c r="K54" s="40"/>
    </row>
    <row r="55" spans="1:14" x14ac:dyDescent="0.25">
      <c r="A55" s="46">
        <f t="shared" si="9"/>
        <v>5</v>
      </c>
      <c r="B55" s="40" t="s">
        <v>93</v>
      </c>
      <c r="C55" s="40"/>
      <c r="D55" s="45">
        <v>10</v>
      </c>
      <c r="E55" s="22">
        <v>41632</v>
      </c>
      <c r="F55" s="40"/>
      <c r="G55" s="40"/>
      <c r="H55" s="32" t="str">
        <f t="shared" si="8"/>
        <v/>
      </c>
      <c r="I55" s="44"/>
      <c r="K55" s="40"/>
    </row>
    <row r="56" spans="1:14" x14ac:dyDescent="0.25">
      <c r="A56" s="46">
        <f t="shared" si="9"/>
        <v>6</v>
      </c>
      <c r="B56" s="22" t="s">
        <v>78</v>
      </c>
      <c r="C56" s="22"/>
      <c r="D56" s="45">
        <v>10</v>
      </c>
      <c r="E56" s="22">
        <v>41638</v>
      </c>
      <c r="F56" s="22"/>
      <c r="G56" s="22"/>
      <c r="H56" s="32" t="str">
        <f t="shared" si="8"/>
        <v/>
      </c>
      <c r="I56" s="55"/>
      <c r="J56" s="5"/>
    </row>
    <row r="57" spans="1:14" x14ac:dyDescent="0.25">
      <c r="A57" s="46">
        <f t="shared" si="9"/>
        <v>7</v>
      </c>
      <c r="B57" s="22" t="s">
        <v>76</v>
      </c>
      <c r="C57" s="22"/>
      <c r="D57" s="45">
        <v>10</v>
      </c>
      <c r="E57" s="24">
        <v>41278</v>
      </c>
      <c r="F57" s="22"/>
      <c r="G57" s="22"/>
      <c r="H57" s="32" t="str">
        <f t="shared" si="8"/>
        <v/>
      </c>
      <c r="I57" s="55"/>
      <c r="J57" s="5"/>
      <c r="K57" s="5"/>
      <c r="L57" s="5"/>
      <c r="M57" s="5"/>
      <c r="N57" s="5"/>
    </row>
    <row r="58" spans="1:14" x14ac:dyDescent="0.25">
      <c r="A58" s="46">
        <f t="shared" si="9"/>
        <v>8</v>
      </c>
      <c r="B58" s="40" t="s">
        <v>57</v>
      </c>
      <c r="C58" s="40"/>
      <c r="D58" s="45">
        <v>10</v>
      </c>
      <c r="E58" s="22">
        <v>41608</v>
      </c>
      <c r="F58" s="40"/>
      <c r="G58" s="40"/>
      <c r="H58" s="32" t="str">
        <f t="shared" si="8"/>
        <v/>
      </c>
      <c r="I58" s="44"/>
      <c r="K58" s="5"/>
      <c r="L58" s="5"/>
      <c r="M58" s="5"/>
      <c r="N58" s="5"/>
    </row>
    <row r="59" spans="1:14" x14ac:dyDescent="0.25">
      <c r="A59" s="46">
        <f t="shared" si="9"/>
        <v>9</v>
      </c>
      <c r="B59" s="22" t="s">
        <v>58</v>
      </c>
      <c r="C59" s="22"/>
      <c r="D59" s="45">
        <v>10</v>
      </c>
      <c r="E59" s="22">
        <v>41240</v>
      </c>
      <c r="F59" s="22"/>
      <c r="G59" s="22"/>
      <c r="H59" s="32" t="str">
        <f t="shared" si="8"/>
        <v/>
      </c>
      <c r="I59" s="55"/>
      <c r="J59" s="5"/>
    </row>
    <row r="60" spans="1:14" x14ac:dyDescent="0.25">
      <c r="A60" s="46">
        <f t="shared" si="9"/>
        <v>10</v>
      </c>
      <c r="B60" s="22" t="s">
        <v>75</v>
      </c>
      <c r="C60" s="22"/>
      <c r="D60" s="45">
        <v>15</v>
      </c>
      <c r="E60" s="22">
        <v>41608</v>
      </c>
      <c r="F60" s="22"/>
      <c r="G60" s="22"/>
      <c r="H60" s="32" t="str">
        <f t="shared" si="8"/>
        <v/>
      </c>
      <c r="I60" s="55"/>
      <c r="J60" s="5"/>
      <c r="K60" s="5"/>
      <c r="L60" s="5"/>
      <c r="M60" s="5"/>
      <c r="N60" s="5"/>
    </row>
    <row r="61" spans="1:14" x14ac:dyDescent="0.25">
      <c r="A61" s="46">
        <f t="shared" si="9"/>
        <v>11</v>
      </c>
      <c r="B61" s="22" t="s">
        <v>59</v>
      </c>
      <c r="C61" s="22"/>
      <c r="D61" s="45">
        <v>10</v>
      </c>
      <c r="E61" s="22">
        <v>41612</v>
      </c>
      <c r="F61" s="22"/>
      <c r="G61" s="22"/>
      <c r="H61" s="32" t="str">
        <f t="shared" si="8"/>
        <v/>
      </c>
      <c r="I61" s="55"/>
      <c r="J61" s="5"/>
      <c r="K61" s="5"/>
      <c r="L61" s="5"/>
      <c r="M61" s="5"/>
      <c r="N61" s="5"/>
    </row>
    <row r="62" spans="1:14" x14ac:dyDescent="0.25">
      <c r="A62" s="46">
        <f t="shared" si="9"/>
        <v>12</v>
      </c>
      <c r="B62" s="23" t="s">
        <v>79</v>
      </c>
      <c r="C62" s="23"/>
      <c r="D62" s="45">
        <v>10</v>
      </c>
      <c r="E62" s="22" t="s">
        <v>89</v>
      </c>
      <c r="F62" s="22"/>
      <c r="G62" s="23"/>
      <c r="H62" s="32" t="str">
        <f t="shared" si="8"/>
        <v/>
      </c>
      <c r="I62" s="56"/>
      <c r="J62" s="4"/>
      <c r="K62" s="5"/>
      <c r="L62" s="5"/>
      <c r="M62" s="5"/>
      <c r="N62" s="5"/>
    </row>
    <row r="63" spans="1:14" x14ac:dyDescent="0.25">
      <c r="A63" s="46">
        <f t="shared" si="9"/>
        <v>13</v>
      </c>
      <c r="B63" s="23" t="s">
        <v>80</v>
      </c>
      <c r="C63" s="23"/>
      <c r="D63" s="45">
        <v>10</v>
      </c>
      <c r="E63" s="22" t="s">
        <v>141</v>
      </c>
      <c r="F63" s="22"/>
      <c r="G63" s="23"/>
      <c r="H63" s="32" t="str">
        <f t="shared" si="8"/>
        <v/>
      </c>
      <c r="I63" s="56"/>
      <c r="J63" s="4"/>
      <c r="K63" s="4"/>
      <c r="L63" s="4"/>
      <c r="M63" s="4"/>
      <c r="N63" s="4"/>
    </row>
    <row r="64" spans="1:14" x14ac:dyDescent="0.25">
      <c r="A64" s="46">
        <f t="shared" si="9"/>
        <v>14</v>
      </c>
      <c r="B64" s="23" t="s">
        <v>62</v>
      </c>
      <c r="C64" s="23"/>
      <c r="D64" s="45">
        <v>12.5</v>
      </c>
      <c r="E64" s="24">
        <v>41243</v>
      </c>
      <c r="F64" s="22"/>
      <c r="G64" s="23"/>
      <c r="H64" s="32" t="str">
        <f t="shared" si="8"/>
        <v/>
      </c>
      <c r="I64" s="56"/>
      <c r="J64" s="4"/>
      <c r="K64" s="4"/>
      <c r="L64" s="4"/>
      <c r="M64" s="4"/>
      <c r="N64" s="4"/>
    </row>
    <row r="65" spans="1:14" x14ac:dyDescent="0.25">
      <c r="A65" s="46">
        <f t="shared" si="9"/>
        <v>15</v>
      </c>
      <c r="B65" s="23" t="s">
        <v>81</v>
      </c>
      <c r="C65" s="23"/>
      <c r="D65" s="45">
        <v>20</v>
      </c>
      <c r="E65" s="24">
        <v>41326</v>
      </c>
      <c r="F65" s="23"/>
      <c r="G65" s="23"/>
      <c r="H65" s="32" t="str">
        <f t="shared" si="8"/>
        <v/>
      </c>
      <c r="I65" s="56"/>
      <c r="J65" s="4"/>
      <c r="K65" s="4"/>
      <c r="L65" s="4"/>
      <c r="M65" s="4"/>
      <c r="N65" s="4"/>
    </row>
    <row r="66" spans="1:14" x14ac:dyDescent="0.25">
      <c r="A66" s="46">
        <f t="shared" si="9"/>
        <v>16</v>
      </c>
      <c r="B66" s="23" t="s">
        <v>63</v>
      </c>
      <c r="C66" s="23"/>
      <c r="D66" s="45">
        <v>10</v>
      </c>
      <c r="E66" s="22">
        <v>41632</v>
      </c>
      <c r="F66" s="23"/>
      <c r="G66" s="23"/>
      <c r="H66" s="32" t="str">
        <f t="shared" si="8"/>
        <v/>
      </c>
      <c r="I66" s="56"/>
      <c r="J66" s="4"/>
      <c r="K66" s="4"/>
      <c r="L66" s="4"/>
      <c r="M66" s="4"/>
      <c r="N66" s="4"/>
    </row>
    <row r="67" spans="1:14" x14ac:dyDescent="0.25">
      <c r="A67" s="46">
        <f t="shared" si="9"/>
        <v>17</v>
      </c>
      <c r="B67" s="40" t="s">
        <v>90</v>
      </c>
      <c r="C67" s="40"/>
      <c r="D67" s="45">
        <v>10</v>
      </c>
      <c r="E67" s="22">
        <v>41609</v>
      </c>
      <c r="F67" s="40"/>
      <c r="G67" s="40"/>
      <c r="H67" s="32" t="str">
        <f t="shared" si="8"/>
        <v/>
      </c>
      <c r="I67" s="44"/>
      <c r="K67" s="4"/>
      <c r="L67" s="4"/>
      <c r="M67" s="4"/>
      <c r="N67" s="4"/>
    </row>
    <row r="68" spans="1:14" x14ac:dyDescent="0.25">
      <c r="A68" s="46" t="str">
        <f t="shared" si="9"/>
        <v/>
      </c>
      <c r="B68" s="40"/>
      <c r="C68" s="40"/>
      <c r="D68" s="45"/>
      <c r="E68" s="22"/>
      <c r="F68" s="40"/>
      <c r="G68" s="40"/>
      <c r="H68" s="32"/>
      <c r="I68" s="44"/>
    </row>
    <row r="69" spans="1:14" x14ac:dyDescent="0.25">
      <c r="A69" s="46" t="str">
        <f t="shared" si="9"/>
        <v/>
      </c>
      <c r="B69" s="40"/>
      <c r="C69" s="40"/>
      <c r="D69" s="40"/>
      <c r="E69" s="40"/>
      <c r="F69" s="40"/>
      <c r="G69" s="40"/>
      <c r="H69" s="40"/>
      <c r="I69" s="44"/>
      <c r="K69" s="40"/>
    </row>
    <row r="70" spans="1:14" x14ac:dyDescent="0.25">
      <c r="A70" s="43"/>
      <c r="B70" s="40"/>
      <c r="C70" s="40"/>
      <c r="D70" s="72">
        <f>SUM(D50:D68)</f>
        <v>187.5</v>
      </c>
      <c r="E70" s="40"/>
      <c r="F70" s="40"/>
      <c r="G70" s="40"/>
      <c r="H70" s="71">
        <f>COUNTIF(H50:H68,"JA")</f>
        <v>0</v>
      </c>
      <c r="I70" s="44"/>
      <c r="K70" s="40"/>
    </row>
    <row r="71" spans="1:14" x14ac:dyDescent="0.25">
      <c r="A71" s="43"/>
      <c r="B71" s="40"/>
      <c r="C71" s="40"/>
      <c r="D71" s="40"/>
      <c r="E71" s="40"/>
      <c r="F71" s="40"/>
      <c r="G71" s="40"/>
      <c r="H71" s="40"/>
      <c r="I71" s="44"/>
      <c r="K71" s="40"/>
    </row>
    <row r="72" spans="1:14" x14ac:dyDescent="0.25">
      <c r="A72" s="43"/>
      <c r="B72" s="40"/>
      <c r="C72" s="40"/>
      <c r="D72" s="40"/>
      <c r="E72" s="40"/>
      <c r="F72" s="40"/>
      <c r="G72" s="40"/>
      <c r="H72" s="40"/>
      <c r="I72" s="44"/>
      <c r="K72" s="40"/>
    </row>
    <row r="73" spans="1:14" x14ac:dyDescent="0.25">
      <c r="A73" s="43"/>
      <c r="B73" s="40"/>
      <c r="C73" s="40"/>
      <c r="D73" s="40"/>
      <c r="E73" s="40"/>
      <c r="F73" s="40"/>
      <c r="G73" s="40"/>
      <c r="H73" s="40"/>
      <c r="I73" s="44"/>
      <c r="K73" s="40"/>
    </row>
    <row r="74" spans="1:14" ht="15.75" thickBot="1" x14ac:dyDescent="0.3">
      <c r="A74" s="48"/>
      <c r="B74" s="49"/>
      <c r="C74" s="49"/>
      <c r="D74" s="49"/>
      <c r="E74" s="49"/>
      <c r="F74" s="49"/>
      <c r="G74" s="49"/>
      <c r="H74" s="49"/>
      <c r="I74" s="50"/>
      <c r="K74" s="40"/>
    </row>
    <row r="75" spans="1:14" x14ac:dyDescent="0.25">
      <c r="K75" s="40"/>
    </row>
    <row r="76" spans="1:14" x14ac:dyDescent="0.25">
      <c r="K76" s="40"/>
    </row>
    <row r="77" spans="1:14" x14ac:dyDescent="0.25">
      <c r="K77" s="40"/>
    </row>
    <row r="78" spans="1:14" x14ac:dyDescent="0.25">
      <c r="K78" s="40"/>
    </row>
    <row r="79" spans="1:14" x14ac:dyDescent="0.25">
      <c r="K79" s="40"/>
    </row>
    <row r="80" spans="1:14" x14ac:dyDescent="0.25">
      <c r="K80" s="40"/>
    </row>
    <row r="81" spans="11:11" x14ac:dyDescent="0.25">
      <c r="K81" s="40"/>
    </row>
    <row r="82" spans="11:11" x14ac:dyDescent="0.25">
      <c r="K82" s="40"/>
    </row>
    <row r="83" spans="11:11" x14ac:dyDescent="0.25">
      <c r="K83" s="40"/>
    </row>
    <row r="84" spans="11:11" x14ac:dyDescent="0.25">
      <c r="K84" s="40"/>
    </row>
    <row r="85" spans="11:11" x14ac:dyDescent="0.25">
      <c r="K85" s="40"/>
    </row>
    <row r="86" spans="11:11" x14ac:dyDescent="0.25">
      <c r="K86" s="40"/>
    </row>
    <row r="87" spans="11:11" x14ac:dyDescent="0.25">
      <c r="K87" s="40"/>
    </row>
    <row r="88" spans="11:11" x14ac:dyDescent="0.25">
      <c r="K88" s="40"/>
    </row>
    <row r="89" spans="11:11" x14ac:dyDescent="0.25">
      <c r="K89" s="40"/>
    </row>
    <row r="90" spans="11:11" x14ac:dyDescent="0.25">
      <c r="K90" s="40"/>
    </row>
    <row r="91" spans="11:11" x14ac:dyDescent="0.25">
      <c r="K91" s="40"/>
    </row>
    <row r="92" spans="11:11" x14ac:dyDescent="0.25">
      <c r="K92" s="40"/>
    </row>
    <row r="93" spans="11:11" x14ac:dyDescent="0.25">
      <c r="K93" s="40"/>
    </row>
    <row r="94" spans="11:11" x14ac:dyDescent="0.25">
      <c r="K94" s="40"/>
    </row>
    <row r="95" spans="11:11" x14ac:dyDescent="0.25">
      <c r="K95" s="40"/>
    </row>
    <row r="96" spans="11:11" x14ac:dyDescent="0.25">
      <c r="K96" s="40"/>
    </row>
    <row r="97" spans="11:11" x14ac:dyDescent="0.25">
      <c r="K97" s="40"/>
    </row>
    <row r="98" spans="11:11" x14ac:dyDescent="0.25">
      <c r="K98" s="40"/>
    </row>
    <row r="99" spans="11:11" x14ac:dyDescent="0.25">
      <c r="K99" s="40"/>
    </row>
    <row r="100" spans="11:11" x14ac:dyDescent="0.25">
      <c r="K100" s="40"/>
    </row>
    <row r="101" spans="11:11" x14ac:dyDescent="0.25">
      <c r="K101" s="40"/>
    </row>
    <row r="102" spans="11:11" x14ac:dyDescent="0.25">
      <c r="K102" s="40"/>
    </row>
    <row r="103" spans="11:11" x14ac:dyDescent="0.25">
      <c r="K103" s="40"/>
    </row>
    <row r="104" spans="11:11" x14ac:dyDescent="0.25">
      <c r="K104" s="40"/>
    </row>
    <row r="105" spans="11:11" x14ac:dyDescent="0.25">
      <c r="K105" s="40"/>
    </row>
    <row r="106" spans="11:11" x14ac:dyDescent="0.25">
      <c r="K106" s="40"/>
    </row>
    <row r="107" spans="11:11" x14ac:dyDescent="0.25">
      <c r="K107" s="40"/>
    </row>
    <row r="108" spans="11:11" x14ac:dyDescent="0.25">
      <c r="K108" s="40"/>
    </row>
    <row r="109" spans="11:11" x14ac:dyDescent="0.25">
      <c r="K109" s="40"/>
    </row>
    <row r="110" spans="11:11" x14ac:dyDescent="0.25">
      <c r="K110" s="40"/>
    </row>
    <row r="111" spans="11:11" x14ac:dyDescent="0.25">
      <c r="K111" s="40"/>
    </row>
    <row r="112" spans="11:11" x14ac:dyDescent="0.25">
      <c r="K112" s="40"/>
    </row>
    <row r="113" spans="11:11" x14ac:dyDescent="0.25">
      <c r="K113" s="40"/>
    </row>
    <row r="114" spans="11:11" x14ac:dyDescent="0.25">
      <c r="K114" s="40"/>
    </row>
    <row r="115" spans="11:11" x14ac:dyDescent="0.25">
      <c r="K115" s="40"/>
    </row>
    <row r="116" spans="11:11" x14ac:dyDescent="0.25">
      <c r="K116" s="40"/>
    </row>
    <row r="117" spans="11:11" x14ac:dyDescent="0.25">
      <c r="K117" s="40"/>
    </row>
    <row r="118" spans="11:11" x14ac:dyDescent="0.25">
      <c r="K118" s="40"/>
    </row>
    <row r="119" spans="11:11" x14ac:dyDescent="0.25">
      <c r="K119" s="40"/>
    </row>
    <row r="120" spans="11:11" x14ac:dyDescent="0.25">
      <c r="K120" s="40"/>
    </row>
    <row r="121" spans="11:11" x14ac:dyDescent="0.25">
      <c r="K121" s="40"/>
    </row>
    <row r="122" spans="11:11" x14ac:dyDescent="0.25">
      <c r="K122" s="40"/>
    </row>
    <row r="123" spans="11:11" x14ac:dyDescent="0.25">
      <c r="K123" s="40"/>
    </row>
    <row r="124" spans="11:11" x14ac:dyDescent="0.25">
      <c r="K124" s="40"/>
    </row>
    <row r="125" spans="11:11" x14ac:dyDescent="0.25">
      <c r="K125" s="40"/>
    </row>
    <row r="126" spans="11:11" x14ac:dyDescent="0.25">
      <c r="K126" s="40"/>
    </row>
    <row r="127" spans="11:11" x14ac:dyDescent="0.25">
      <c r="K127" s="40"/>
    </row>
    <row r="128" spans="11:11" x14ac:dyDescent="0.25">
      <c r="K128" s="40"/>
    </row>
    <row r="129" spans="11:11" x14ac:dyDescent="0.25">
      <c r="K129" s="40"/>
    </row>
    <row r="130" spans="11:11" x14ac:dyDescent="0.25">
      <c r="K130" s="40"/>
    </row>
    <row r="131" spans="11:11" x14ac:dyDescent="0.25">
      <c r="K131" s="40"/>
    </row>
    <row r="132" spans="11:11" x14ac:dyDescent="0.25">
      <c r="K132" s="40"/>
    </row>
    <row r="133" spans="11:11" x14ac:dyDescent="0.25">
      <c r="K133" s="40"/>
    </row>
    <row r="134" spans="11:11" x14ac:dyDescent="0.25">
      <c r="K134" s="40"/>
    </row>
    <row r="135" spans="11:11" x14ac:dyDescent="0.25">
      <c r="K135" s="40"/>
    </row>
    <row r="136" spans="11:11" x14ac:dyDescent="0.25">
      <c r="K136" s="40"/>
    </row>
    <row r="137" spans="11:11" x14ac:dyDescent="0.25">
      <c r="K137" s="40"/>
    </row>
    <row r="138" spans="11:11" x14ac:dyDescent="0.25">
      <c r="K138" s="40"/>
    </row>
    <row r="139" spans="11:11" x14ac:dyDescent="0.25">
      <c r="K139" s="40"/>
    </row>
    <row r="140" spans="11:11" x14ac:dyDescent="0.25">
      <c r="K140" s="40"/>
    </row>
    <row r="141" spans="11:11" x14ac:dyDescent="0.25">
      <c r="K141" s="40"/>
    </row>
    <row r="142" spans="11:11" x14ac:dyDescent="0.25">
      <c r="K142" s="40"/>
    </row>
    <row r="143" spans="11:11" x14ac:dyDescent="0.25">
      <c r="K143" s="40"/>
    </row>
    <row r="144" spans="11:11" x14ac:dyDescent="0.25">
      <c r="K144" s="40"/>
    </row>
    <row r="145" spans="11:11" x14ac:dyDescent="0.25">
      <c r="K145" s="40"/>
    </row>
    <row r="146" spans="11:11" x14ac:dyDescent="0.25">
      <c r="K146" s="40"/>
    </row>
    <row r="147" spans="11:11" x14ac:dyDescent="0.25">
      <c r="K147" s="40"/>
    </row>
    <row r="148" spans="11:11" x14ac:dyDescent="0.25">
      <c r="K148" s="40"/>
    </row>
    <row r="149" spans="11:11" x14ac:dyDescent="0.25">
      <c r="K149" s="40"/>
    </row>
    <row r="150" spans="11:11" x14ac:dyDescent="0.25">
      <c r="K150" s="40"/>
    </row>
    <row r="151" spans="11:11" x14ac:dyDescent="0.25">
      <c r="K151" s="4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opLeftCell="A43" zoomScale="80" zoomScaleNormal="80" workbookViewId="0">
      <selection activeCell="B63" sqref="B63"/>
    </sheetView>
  </sheetViews>
  <sheetFormatPr defaultRowHeight="15" x14ac:dyDescent="0.25"/>
  <cols>
    <col min="1" max="1" width="8.42578125" customWidth="1"/>
    <col min="2" max="2" width="25.28515625" customWidth="1"/>
    <col min="3" max="3" width="18" customWidth="1"/>
    <col min="4" max="4" width="12.7109375" customWidth="1"/>
    <col min="5" max="5" width="11.140625" customWidth="1"/>
    <col min="6" max="6" width="11.42578125" customWidth="1"/>
    <col min="7" max="7" width="12" bestFit="1" customWidth="1"/>
    <col min="8" max="8" width="11.42578125" customWidth="1"/>
    <col min="9" max="9" width="10.42578125" hidden="1" customWidth="1"/>
    <col min="10" max="11" width="0" hidden="1" customWidth="1"/>
    <col min="12" max="12" width="11.42578125" customWidth="1"/>
    <col min="13" max="13" width="10.28515625" customWidth="1"/>
    <col min="14" max="15" width="0" hidden="1" customWidth="1"/>
    <col min="16" max="16" width="11" customWidth="1"/>
    <col min="17" max="17" width="10.5703125" customWidth="1"/>
    <col min="18" max="18" width="10" bestFit="1" customWidth="1"/>
    <col min="19" max="19" width="11.42578125" customWidth="1"/>
    <col min="20" max="20" width="0" hidden="1" customWidth="1"/>
    <col min="21" max="21" width="10.42578125" hidden="1" customWidth="1"/>
    <col min="22" max="22" width="11" customWidth="1"/>
    <col min="23" max="23" width="10.42578125" customWidth="1"/>
    <col min="24" max="24" width="10.85546875" bestFit="1" customWidth="1"/>
    <col min="25" max="25" width="10.7109375" bestFit="1" customWidth="1"/>
    <col min="26" max="26" width="1.42578125" customWidth="1"/>
    <col min="28" max="28" width="26.42578125" bestFit="1" customWidth="1"/>
    <col min="29" max="29" width="15.85546875" customWidth="1"/>
    <col min="30" max="30" width="13.28515625" customWidth="1"/>
    <col min="31" max="31" width="10.7109375" customWidth="1"/>
    <col min="32" max="32" width="11.7109375" bestFit="1" customWidth="1"/>
    <col min="33" max="34" width="11.5703125" bestFit="1" customWidth="1"/>
    <col min="35" max="35" width="10.7109375" customWidth="1"/>
    <col min="36" max="36" width="8.42578125" customWidth="1"/>
    <col min="37" max="37" width="8.7109375" customWidth="1"/>
  </cols>
  <sheetData>
    <row r="1" spans="1:35" ht="27.75" customHeight="1" x14ac:dyDescent="0.5">
      <c r="A1" s="36" t="s">
        <v>47</v>
      </c>
      <c r="B1" s="36"/>
      <c r="C1" s="36"/>
      <c r="L1" s="36" t="s">
        <v>0</v>
      </c>
      <c r="M1" s="37"/>
      <c r="N1" s="37"/>
      <c r="O1" s="37"/>
      <c r="P1" s="37"/>
      <c r="Q1" s="37"/>
      <c r="R1" s="37"/>
      <c r="Z1" s="10"/>
      <c r="AA1" s="99" t="s">
        <v>47</v>
      </c>
      <c r="AB1" s="36"/>
      <c r="AC1" s="36"/>
      <c r="AH1" s="98"/>
      <c r="AI1" s="106" t="s">
        <v>161</v>
      </c>
    </row>
    <row r="2" spans="1:35" ht="20.25" customHeight="1" thickBot="1" x14ac:dyDescent="0.35">
      <c r="D2" s="154" t="s">
        <v>174</v>
      </c>
      <c r="E2" s="115"/>
      <c r="F2" s="115"/>
      <c r="G2" s="115"/>
      <c r="U2" s="128"/>
      <c r="W2" s="128"/>
      <c r="X2" s="128"/>
      <c r="Y2" s="128"/>
      <c r="Z2" s="10"/>
      <c r="AB2" s="3" t="s">
        <v>165</v>
      </c>
      <c r="AC2" s="3" t="s">
        <v>118</v>
      </c>
      <c r="AH2" s="97"/>
      <c r="AI2" s="102" t="s">
        <v>163</v>
      </c>
    </row>
    <row r="3" spans="1:35" ht="18.75" x14ac:dyDescent="0.3">
      <c r="A3" s="8" t="s">
        <v>10</v>
      </c>
      <c r="B3" s="9"/>
      <c r="C3" s="114" t="s">
        <v>173</v>
      </c>
      <c r="D3" s="93" t="s">
        <v>14</v>
      </c>
      <c r="E3" s="153" t="s">
        <v>20</v>
      </c>
      <c r="F3" s="255" t="s">
        <v>167</v>
      </c>
      <c r="G3" s="256"/>
      <c r="H3" s="256"/>
      <c r="I3" s="256"/>
      <c r="J3" s="256"/>
      <c r="K3" s="257"/>
      <c r="L3" s="160" t="s">
        <v>170</v>
      </c>
      <c r="M3" s="256" t="s">
        <v>169</v>
      </c>
      <c r="N3" s="256"/>
      <c r="O3" s="256"/>
      <c r="P3" s="256"/>
      <c r="Q3" s="256"/>
      <c r="R3" s="256"/>
      <c r="S3" s="256"/>
      <c r="T3" s="257"/>
      <c r="U3" s="161" t="s">
        <v>12</v>
      </c>
      <c r="V3" s="120" t="s">
        <v>3</v>
      </c>
      <c r="W3" s="67" t="s">
        <v>48</v>
      </c>
      <c r="X3" s="20" t="s">
        <v>1</v>
      </c>
      <c r="Y3" s="93" t="s">
        <v>19</v>
      </c>
      <c r="Z3" s="10"/>
    </row>
    <row r="4" spans="1:35" ht="21" thickBot="1" x14ac:dyDescent="0.45">
      <c r="A4" s="1" t="s">
        <v>1</v>
      </c>
      <c r="B4" s="1" t="s">
        <v>120</v>
      </c>
      <c r="C4" s="108" t="s">
        <v>84</v>
      </c>
      <c r="D4" s="11" t="s">
        <v>15</v>
      </c>
      <c r="E4" s="121" t="s">
        <v>16</v>
      </c>
      <c r="F4" s="112" t="s">
        <v>168</v>
      </c>
      <c r="G4" s="109" t="s">
        <v>176</v>
      </c>
      <c r="H4" s="109" t="s">
        <v>50</v>
      </c>
      <c r="I4" s="109" t="s">
        <v>180</v>
      </c>
      <c r="J4" s="119" t="s">
        <v>177</v>
      </c>
      <c r="K4" s="119" t="s">
        <v>177</v>
      </c>
      <c r="L4" s="121" t="s">
        <v>2</v>
      </c>
      <c r="M4" s="112" t="s">
        <v>171</v>
      </c>
      <c r="N4" s="111"/>
      <c r="O4" s="111"/>
      <c r="P4" s="112" t="s">
        <v>96</v>
      </c>
      <c r="Q4" s="112" t="s">
        <v>172</v>
      </c>
      <c r="R4" s="112" t="s">
        <v>168</v>
      </c>
      <c r="S4" s="112" t="s">
        <v>178</v>
      </c>
      <c r="T4" s="110" t="s">
        <v>177</v>
      </c>
      <c r="U4" s="113" t="s">
        <v>13</v>
      </c>
      <c r="V4" s="121"/>
      <c r="W4" s="67" t="s">
        <v>17</v>
      </c>
      <c r="X4" s="20" t="s">
        <v>17</v>
      </c>
      <c r="Y4" s="93" t="s">
        <v>18</v>
      </c>
      <c r="Z4" s="10"/>
      <c r="AA4" s="103" t="s">
        <v>162</v>
      </c>
      <c r="AB4" s="104"/>
      <c r="AC4" s="95" t="s">
        <v>14</v>
      </c>
      <c r="AD4" s="96" t="s">
        <v>20</v>
      </c>
      <c r="AE4" s="15"/>
      <c r="AG4" s="13" t="s">
        <v>48</v>
      </c>
      <c r="AH4" s="20" t="s">
        <v>1</v>
      </c>
      <c r="AI4" s="16" t="s">
        <v>19</v>
      </c>
    </row>
    <row r="5" spans="1:35" ht="18" x14ac:dyDescent="0.4">
      <c r="A5" s="124">
        <v>41275</v>
      </c>
      <c r="B5" s="125" t="s">
        <v>186</v>
      </c>
      <c r="C5" s="126"/>
      <c r="D5" s="127"/>
      <c r="E5" s="149"/>
      <c r="F5" s="140"/>
      <c r="G5" s="141"/>
      <c r="H5" s="141"/>
      <c r="I5" s="141"/>
      <c r="J5" s="141"/>
      <c r="K5" s="130"/>
      <c r="L5" s="149"/>
      <c r="M5" s="127"/>
      <c r="N5" s="130"/>
      <c r="O5" s="130"/>
      <c r="P5" s="127"/>
      <c r="Q5" s="127"/>
      <c r="R5" s="127"/>
      <c r="S5" s="127"/>
      <c r="T5" s="142"/>
      <c r="U5" s="129"/>
      <c r="V5" s="151">
        <v>239.36</v>
      </c>
      <c r="W5" s="131">
        <v>239.36</v>
      </c>
      <c r="X5" s="132">
        <v>41274</v>
      </c>
      <c r="Y5" s="133">
        <v>322</v>
      </c>
      <c r="Z5" s="10"/>
      <c r="AA5" s="100" t="s">
        <v>1</v>
      </c>
      <c r="AB5" s="100" t="s">
        <v>120</v>
      </c>
      <c r="AC5" s="95" t="s">
        <v>15</v>
      </c>
      <c r="AD5" s="96" t="s">
        <v>16</v>
      </c>
      <c r="AE5" s="29" t="s">
        <v>2</v>
      </c>
      <c r="AF5" s="11" t="s">
        <v>3</v>
      </c>
      <c r="AG5" s="13" t="s">
        <v>17</v>
      </c>
      <c r="AH5" s="20" t="s">
        <v>17</v>
      </c>
      <c r="AI5" s="16" t="s">
        <v>18</v>
      </c>
    </row>
    <row r="6" spans="1:35" x14ac:dyDescent="0.25">
      <c r="A6" s="148">
        <v>41643</v>
      </c>
      <c r="B6" s="125" t="s">
        <v>179</v>
      </c>
      <c r="C6" s="126" t="s">
        <v>88</v>
      </c>
      <c r="D6" s="147">
        <v>1168153</v>
      </c>
      <c r="E6" s="150">
        <f t="shared" ref="E6:E14" si="0">IF(SUM(F6:K6)=0,"",(SUM(F6:K6)))</f>
        <v>10</v>
      </c>
      <c r="F6" s="140"/>
      <c r="G6" s="141"/>
      <c r="H6" s="141">
        <v>10</v>
      </c>
      <c r="I6" s="141"/>
      <c r="J6" s="141"/>
      <c r="K6" s="130"/>
      <c r="L6" s="150" t="str">
        <f>IF(SUM(M6:T6)=0,"",(SUM(M6:T6)))</f>
        <v/>
      </c>
      <c r="M6" s="127"/>
      <c r="N6" s="130"/>
      <c r="O6" s="130"/>
      <c r="P6" s="127"/>
      <c r="Q6" s="127"/>
      <c r="R6" s="127"/>
      <c r="S6" s="127"/>
      <c r="T6" s="142"/>
      <c r="U6" s="129"/>
      <c r="V6" s="151">
        <f t="shared" ref="V6:V15" si="1">IF(SUM(F6:K6)&gt;0,(V5+E6),IF(SUM(M6:T6)&gt;0,(V5-L6),""))</f>
        <v>249.36</v>
      </c>
      <c r="W6" s="131"/>
      <c r="X6" s="132"/>
      <c r="Y6" s="133">
        <v>323</v>
      </c>
      <c r="Z6" s="10"/>
      <c r="AA6" s="24">
        <v>41275</v>
      </c>
      <c r="AB6" s="28" t="s">
        <v>49</v>
      </c>
      <c r="AC6" s="33"/>
      <c r="AD6" s="34"/>
      <c r="AE6" s="33"/>
      <c r="AF6" s="2">
        <v>2309.5</v>
      </c>
      <c r="AG6" s="35"/>
      <c r="AH6" s="24"/>
      <c r="AI6" s="17"/>
    </row>
    <row r="7" spans="1:35" x14ac:dyDescent="0.25">
      <c r="A7" s="148">
        <v>41275</v>
      </c>
      <c r="B7" s="123" t="s">
        <v>144</v>
      </c>
      <c r="C7" s="135" t="s">
        <v>96</v>
      </c>
      <c r="D7" s="147"/>
      <c r="E7" s="150" t="str">
        <f t="shared" si="0"/>
        <v/>
      </c>
      <c r="F7" s="143"/>
      <c r="G7" s="122"/>
      <c r="H7" s="122"/>
      <c r="I7" s="122"/>
      <c r="J7" s="122"/>
      <c r="K7" s="130"/>
      <c r="L7" s="150">
        <f t="shared" ref="L7:L40" si="2">IF(SUM(M7:T7)=0,"",(SUM(M7:T7)))</f>
        <v>21.27</v>
      </c>
      <c r="M7" s="144"/>
      <c r="N7" s="145"/>
      <c r="O7" s="145"/>
      <c r="P7" s="144">
        <v>21.27</v>
      </c>
      <c r="Q7" s="144"/>
      <c r="R7" s="144"/>
      <c r="S7" s="144"/>
      <c r="T7" s="146"/>
      <c r="U7" s="136"/>
      <c r="V7" s="151">
        <f t="shared" si="1"/>
        <v>228.09</v>
      </c>
      <c r="W7" s="137">
        <v>228.09</v>
      </c>
      <c r="X7" s="138">
        <v>41278</v>
      </c>
      <c r="Y7" s="139">
        <v>323</v>
      </c>
      <c r="Z7" s="10"/>
      <c r="AA7" s="18">
        <v>41275</v>
      </c>
      <c r="AB7" s="65" t="s">
        <v>143</v>
      </c>
      <c r="AC7" s="33"/>
      <c r="AD7" s="34">
        <v>31.26</v>
      </c>
      <c r="AE7" s="33"/>
      <c r="AF7" s="64">
        <f>IF(AA7=0,"",AF6+AD7-AE7)</f>
        <v>2340.7600000000002</v>
      </c>
      <c r="AG7" s="35"/>
      <c r="AH7" s="21"/>
      <c r="AI7" s="17"/>
    </row>
    <row r="8" spans="1:35" x14ac:dyDescent="0.25">
      <c r="A8" s="148">
        <v>41649</v>
      </c>
      <c r="B8" s="123" t="s">
        <v>165</v>
      </c>
      <c r="C8" s="135" t="s">
        <v>139</v>
      </c>
      <c r="D8" s="147">
        <v>3284807063</v>
      </c>
      <c r="E8" s="150">
        <f t="shared" si="0"/>
        <v>220</v>
      </c>
      <c r="F8" s="143">
        <v>220</v>
      </c>
      <c r="G8" s="122"/>
      <c r="H8" s="122"/>
      <c r="I8" s="122"/>
      <c r="J8" s="122"/>
      <c r="K8" s="130"/>
      <c r="L8" s="150" t="str">
        <f t="shared" si="2"/>
        <v/>
      </c>
      <c r="M8" s="144"/>
      <c r="N8" s="145"/>
      <c r="O8" s="145"/>
      <c r="P8" s="144"/>
      <c r="Q8" s="144"/>
      <c r="R8" s="144"/>
      <c r="S8" s="144"/>
      <c r="T8" s="146"/>
      <c r="U8" s="136"/>
      <c r="V8" s="151">
        <f t="shared" si="1"/>
        <v>448.09000000000003</v>
      </c>
      <c r="W8" s="137"/>
      <c r="X8" s="138">
        <v>41289</v>
      </c>
      <c r="Y8" s="139">
        <v>324</v>
      </c>
      <c r="Z8" s="10"/>
      <c r="AA8" s="18">
        <v>41284</v>
      </c>
      <c r="AB8" s="65" t="s">
        <v>22</v>
      </c>
      <c r="AC8" s="15">
        <v>3284807063</v>
      </c>
      <c r="AD8" s="34"/>
      <c r="AE8" s="33">
        <v>220</v>
      </c>
      <c r="AF8" s="64">
        <f>IF(AA8=0,"",AF7+AD8-AE8)</f>
        <v>2120.7600000000002</v>
      </c>
      <c r="AG8" s="35">
        <v>2495.7600000000002</v>
      </c>
      <c r="AH8" s="24">
        <v>41306</v>
      </c>
      <c r="AI8" s="17">
        <v>60</v>
      </c>
    </row>
    <row r="9" spans="1:35" x14ac:dyDescent="0.25">
      <c r="A9" s="148">
        <v>41649</v>
      </c>
      <c r="B9" s="123" t="s">
        <v>137</v>
      </c>
      <c r="C9" s="135" t="s">
        <v>138</v>
      </c>
      <c r="D9" s="147">
        <v>9035057</v>
      </c>
      <c r="E9" s="150" t="str">
        <f t="shared" si="0"/>
        <v/>
      </c>
      <c r="F9" s="143"/>
      <c r="G9" s="122"/>
      <c r="H9" s="122"/>
      <c r="I9" s="122"/>
      <c r="J9" s="122"/>
      <c r="K9" s="130"/>
      <c r="L9" s="150">
        <f t="shared" si="2"/>
        <v>446.25</v>
      </c>
      <c r="M9" s="144"/>
      <c r="N9" s="145"/>
      <c r="O9" s="145"/>
      <c r="P9" s="144"/>
      <c r="Q9" s="144"/>
      <c r="R9" s="144"/>
      <c r="S9" s="122">
        <v>446.25</v>
      </c>
      <c r="T9" s="146"/>
      <c r="U9" s="136"/>
      <c r="V9" s="151">
        <f t="shared" si="1"/>
        <v>1.8400000000000318</v>
      </c>
      <c r="W9" s="137">
        <v>1.84</v>
      </c>
      <c r="X9" s="138"/>
      <c r="Y9" s="139">
        <v>324</v>
      </c>
      <c r="Z9" s="10"/>
      <c r="AA9" s="18">
        <v>41474</v>
      </c>
      <c r="AB9" s="65" t="s">
        <v>46</v>
      </c>
      <c r="AC9" s="15">
        <v>3284807063</v>
      </c>
      <c r="AD9" s="34">
        <v>375</v>
      </c>
      <c r="AE9" s="33"/>
      <c r="AF9" s="64">
        <f>IF(AA9=0,"",AF8+AD9-AE9)</f>
        <v>2495.7600000000002</v>
      </c>
      <c r="AG9" s="35">
        <v>2495.7600000000002</v>
      </c>
      <c r="AH9" s="24">
        <v>41487</v>
      </c>
      <c r="AI9" s="17">
        <v>61</v>
      </c>
    </row>
    <row r="10" spans="1:35" x14ac:dyDescent="0.25">
      <c r="A10" s="148">
        <v>41670</v>
      </c>
      <c r="B10" s="123" t="s">
        <v>147</v>
      </c>
      <c r="C10" s="135" t="s">
        <v>88</v>
      </c>
      <c r="D10" s="147">
        <v>349853037</v>
      </c>
      <c r="E10" s="150">
        <f t="shared" si="0"/>
        <v>10</v>
      </c>
      <c r="F10" s="143"/>
      <c r="G10" s="122"/>
      <c r="H10" s="122">
        <v>10</v>
      </c>
      <c r="I10" s="122"/>
      <c r="J10" s="122"/>
      <c r="K10" s="130"/>
      <c r="L10" s="150" t="str">
        <f t="shared" si="2"/>
        <v/>
      </c>
      <c r="M10" s="144"/>
      <c r="N10" s="145"/>
      <c r="O10" s="145"/>
      <c r="P10" s="144"/>
      <c r="Q10" s="144"/>
      <c r="R10" s="144"/>
      <c r="S10" s="144"/>
      <c r="T10" s="146"/>
      <c r="U10" s="136"/>
      <c r="V10" s="151">
        <f t="shared" si="1"/>
        <v>11.840000000000032</v>
      </c>
      <c r="W10" s="137">
        <v>11.84</v>
      </c>
      <c r="X10" s="138">
        <v>41310</v>
      </c>
      <c r="Y10" s="139">
        <v>325</v>
      </c>
      <c r="Z10" s="10"/>
      <c r="AA10" s="18">
        <v>41487</v>
      </c>
      <c r="AB10" s="65" t="s">
        <v>22</v>
      </c>
      <c r="AC10" s="15">
        <v>3284807063</v>
      </c>
      <c r="AD10" s="34"/>
      <c r="AE10" s="33">
        <v>25</v>
      </c>
      <c r="AF10" s="64">
        <f>IF(AA10=0,"",AF9+AD10-AE10)</f>
        <v>2470.7600000000002</v>
      </c>
      <c r="AG10" s="35">
        <v>2470.7600000000002</v>
      </c>
      <c r="AH10" s="24">
        <v>41579</v>
      </c>
      <c r="AI10" s="17">
        <v>62</v>
      </c>
    </row>
    <row r="11" spans="1:35" x14ac:dyDescent="0.25">
      <c r="A11" s="148">
        <v>41691</v>
      </c>
      <c r="B11" s="123" t="s">
        <v>153</v>
      </c>
      <c r="C11" s="135" t="s">
        <v>88</v>
      </c>
      <c r="D11" s="147">
        <v>459361198</v>
      </c>
      <c r="E11" s="150">
        <f t="shared" si="0"/>
        <v>20</v>
      </c>
      <c r="F11" s="143"/>
      <c r="G11" s="122"/>
      <c r="H11" s="122">
        <v>20</v>
      </c>
      <c r="I11" s="122"/>
      <c r="J11" s="122"/>
      <c r="K11" s="130"/>
      <c r="L11" s="150" t="str">
        <f t="shared" si="2"/>
        <v/>
      </c>
      <c r="M11" s="144"/>
      <c r="N11" s="145"/>
      <c r="O11" s="145"/>
      <c r="P11" s="144"/>
      <c r="Q11" s="144"/>
      <c r="R11" s="144"/>
      <c r="S11" s="144"/>
      <c r="T11" s="146"/>
      <c r="U11" s="136"/>
      <c r="V11" s="151">
        <f t="shared" si="1"/>
        <v>31.840000000000032</v>
      </c>
      <c r="W11" s="137">
        <v>31.84</v>
      </c>
      <c r="X11" s="138">
        <v>41331</v>
      </c>
      <c r="Y11" s="139">
        <v>326</v>
      </c>
      <c r="Z11" s="10"/>
      <c r="AA11" s="18"/>
      <c r="AB11" s="65"/>
      <c r="AC11" s="33"/>
      <c r="AD11" s="34"/>
      <c r="AE11" s="33"/>
      <c r="AF11" s="64"/>
      <c r="AG11" s="35"/>
      <c r="AH11" s="21"/>
      <c r="AI11" s="17"/>
    </row>
    <row r="12" spans="1:35" ht="15.75" thickBot="1" x14ac:dyDescent="0.3">
      <c r="A12" s="148">
        <v>41723</v>
      </c>
      <c r="B12" s="123" t="s">
        <v>140</v>
      </c>
      <c r="C12" s="135" t="s">
        <v>88</v>
      </c>
      <c r="D12" s="147">
        <v>459361198</v>
      </c>
      <c r="E12" s="150">
        <f t="shared" si="0"/>
        <v>10</v>
      </c>
      <c r="F12" s="143"/>
      <c r="G12" s="122"/>
      <c r="H12" s="122">
        <v>10</v>
      </c>
      <c r="I12" s="122"/>
      <c r="J12" s="122"/>
      <c r="K12" s="130"/>
      <c r="L12" s="150" t="str">
        <f t="shared" si="2"/>
        <v/>
      </c>
      <c r="M12" s="144"/>
      <c r="N12" s="145"/>
      <c r="O12" s="145"/>
      <c r="P12" s="144"/>
      <c r="Q12" s="144"/>
      <c r="R12" s="144"/>
      <c r="S12" s="144"/>
      <c r="T12" s="146"/>
      <c r="U12" s="136"/>
      <c r="V12" s="151">
        <f t="shared" si="1"/>
        <v>41.840000000000032</v>
      </c>
      <c r="W12" s="137">
        <v>41.84</v>
      </c>
      <c r="X12" s="138">
        <v>41359</v>
      </c>
      <c r="Y12" s="139">
        <v>327</v>
      </c>
      <c r="Z12" s="10"/>
      <c r="AA12" s="18">
        <v>41639</v>
      </c>
      <c r="AB12" s="65" t="s">
        <v>7</v>
      </c>
      <c r="AC12" s="33"/>
      <c r="AD12" s="34"/>
      <c r="AE12" s="15"/>
      <c r="AF12" s="105">
        <f>AF10</f>
        <v>2470.7600000000002</v>
      </c>
      <c r="AG12" s="35"/>
      <c r="AH12" s="21"/>
      <c r="AI12" s="17"/>
    </row>
    <row r="13" spans="1:35" ht="15.75" thickTop="1" x14ac:dyDescent="0.25">
      <c r="A13" s="148">
        <v>41730</v>
      </c>
      <c r="B13" s="123" t="s">
        <v>144</v>
      </c>
      <c r="C13" s="135" t="s">
        <v>96</v>
      </c>
      <c r="D13" s="147"/>
      <c r="E13" s="150" t="str">
        <f t="shared" si="0"/>
        <v/>
      </c>
      <c r="F13" s="143"/>
      <c r="G13" s="122"/>
      <c r="H13" s="122"/>
      <c r="I13" s="122"/>
      <c r="J13" s="122"/>
      <c r="K13" s="130"/>
      <c r="L13" s="150">
        <f t="shared" si="2"/>
        <v>18.45</v>
      </c>
      <c r="M13" s="144"/>
      <c r="N13" s="145"/>
      <c r="O13" s="145"/>
      <c r="P13" s="122">
        <v>18.45</v>
      </c>
      <c r="Q13" s="144"/>
      <c r="R13" s="144"/>
      <c r="S13" s="144"/>
      <c r="T13" s="146"/>
      <c r="U13" s="136"/>
      <c r="V13" s="151">
        <f t="shared" si="1"/>
        <v>23.390000000000033</v>
      </c>
      <c r="W13" s="137">
        <v>23.39</v>
      </c>
      <c r="X13" s="138">
        <v>41373</v>
      </c>
      <c r="Y13" s="139">
        <v>328</v>
      </c>
      <c r="Z13" s="10"/>
    </row>
    <row r="14" spans="1:35" x14ac:dyDescent="0.25">
      <c r="A14" s="148">
        <v>41818</v>
      </c>
      <c r="B14" s="123" t="s">
        <v>181</v>
      </c>
      <c r="C14" s="135" t="s">
        <v>182</v>
      </c>
      <c r="D14" s="147">
        <v>372930018</v>
      </c>
      <c r="E14" s="150">
        <f t="shared" si="0"/>
        <v>510.75</v>
      </c>
      <c r="F14" s="143"/>
      <c r="G14" s="122">
        <v>510.75</v>
      </c>
      <c r="H14" s="122"/>
      <c r="I14" s="122"/>
      <c r="J14" s="122"/>
      <c r="K14" s="130"/>
      <c r="L14" s="150" t="str">
        <f t="shared" si="2"/>
        <v/>
      </c>
      <c r="M14" s="144"/>
      <c r="N14" s="145"/>
      <c r="O14" s="145"/>
      <c r="P14" s="144"/>
      <c r="Q14" s="144"/>
      <c r="R14" s="144"/>
      <c r="S14" s="144"/>
      <c r="T14" s="146"/>
      <c r="U14" s="136"/>
      <c r="V14" s="151">
        <f t="shared" si="1"/>
        <v>534.14</v>
      </c>
      <c r="W14" s="137">
        <v>534.14</v>
      </c>
      <c r="X14" s="138">
        <v>41457</v>
      </c>
      <c r="Y14" s="139">
        <v>329</v>
      </c>
      <c r="Z14" s="10"/>
    </row>
    <row r="15" spans="1:35" x14ac:dyDescent="0.25">
      <c r="A15" s="148">
        <v>41821</v>
      </c>
      <c r="B15" s="123" t="s">
        <v>144</v>
      </c>
      <c r="C15" s="135" t="s">
        <v>96</v>
      </c>
      <c r="D15" s="147"/>
      <c r="E15" s="150" t="str">
        <f>IF(SUM(F15:K15)=0,"",(SUM(F15:K15)))</f>
        <v/>
      </c>
      <c r="F15" s="143"/>
      <c r="G15" s="122"/>
      <c r="H15" s="122"/>
      <c r="I15" s="122"/>
      <c r="J15" s="122"/>
      <c r="K15" s="130"/>
      <c r="L15" s="150">
        <f t="shared" si="2"/>
        <v>16.64</v>
      </c>
      <c r="M15" s="144"/>
      <c r="N15" s="145"/>
      <c r="O15" s="145"/>
      <c r="P15" s="122">
        <v>16.64</v>
      </c>
      <c r="Q15" s="144"/>
      <c r="R15" s="144"/>
      <c r="S15" s="144"/>
      <c r="T15" s="146"/>
      <c r="U15" s="136"/>
      <c r="V15" s="151">
        <f t="shared" si="1"/>
        <v>517.5</v>
      </c>
      <c r="W15" s="137"/>
      <c r="X15" s="138"/>
      <c r="Y15" s="139">
        <v>329</v>
      </c>
      <c r="Z15" s="10"/>
    </row>
    <row r="16" spans="1:35" x14ac:dyDescent="0.25">
      <c r="A16" s="148">
        <v>41828</v>
      </c>
      <c r="B16" s="123" t="s">
        <v>184</v>
      </c>
      <c r="C16" s="135" t="s">
        <v>172</v>
      </c>
      <c r="D16" s="147">
        <v>349804338</v>
      </c>
      <c r="E16" s="150" t="str">
        <f t="shared" ref="E16:E40" si="3">IF(SUM(F16:K16)=0,"",(SUM(F16:K16)))</f>
        <v/>
      </c>
      <c r="F16" s="143"/>
      <c r="G16" s="122"/>
      <c r="H16" s="122"/>
      <c r="I16" s="122"/>
      <c r="J16" s="122"/>
      <c r="K16" s="122"/>
      <c r="L16" s="150">
        <f t="shared" si="2"/>
        <v>40</v>
      </c>
      <c r="M16" s="144"/>
      <c r="N16" s="145"/>
      <c r="O16" s="145"/>
      <c r="P16" s="144"/>
      <c r="Q16" s="122">
        <v>40</v>
      </c>
      <c r="R16" s="144"/>
      <c r="S16" s="144"/>
      <c r="T16" s="146"/>
      <c r="U16" s="136"/>
      <c r="V16" s="151">
        <f>IF(SUM(F16:K16)&gt;0,(V15+E16),IF(SUM(M16:T16)&gt;0,(V15-L16),""))</f>
        <v>477.5</v>
      </c>
      <c r="W16" s="137">
        <v>477.5</v>
      </c>
      <c r="X16" s="138">
        <v>41464</v>
      </c>
      <c r="Y16" s="139">
        <v>330</v>
      </c>
      <c r="Z16" s="10"/>
    </row>
    <row r="17" spans="1:26" x14ac:dyDescent="0.25">
      <c r="A17" s="148">
        <v>41839</v>
      </c>
      <c r="B17" s="123" t="s">
        <v>145</v>
      </c>
      <c r="C17" s="135" t="s">
        <v>146</v>
      </c>
      <c r="D17" s="147">
        <v>543157504</v>
      </c>
      <c r="E17" s="150" t="str">
        <f t="shared" si="3"/>
        <v/>
      </c>
      <c r="F17" s="143"/>
      <c r="G17" s="122"/>
      <c r="H17" s="122"/>
      <c r="I17" s="122"/>
      <c r="J17" s="122"/>
      <c r="K17" s="130"/>
      <c r="L17" s="150">
        <f t="shared" si="2"/>
        <v>54</v>
      </c>
      <c r="M17" s="144">
        <v>54</v>
      </c>
      <c r="N17" s="145"/>
      <c r="O17" s="145"/>
      <c r="P17" s="144"/>
      <c r="Q17" s="144"/>
      <c r="R17" s="144"/>
      <c r="S17" s="144"/>
      <c r="T17" s="146"/>
      <c r="U17" s="136"/>
      <c r="V17" s="151">
        <f t="shared" ref="V17:V39" si="4">IF(SUM(F17:K17)&gt;0,(V16+E17),IF(SUM(M17:T17)&gt;0,(V16-L17),""))</f>
        <v>423.5</v>
      </c>
      <c r="W17" s="137"/>
      <c r="X17" s="138"/>
      <c r="Y17" s="139">
        <v>330</v>
      </c>
      <c r="Z17" s="10"/>
    </row>
    <row r="18" spans="1:26" x14ac:dyDescent="0.25">
      <c r="A18" s="148">
        <v>41839</v>
      </c>
      <c r="B18" s="123" t="s">
        <v>121</v>
      </c>
      <c r="C18" s="135" t="s">
        <v>183</v>
      </c>
      <c r="D18" s="147">
        <v>3284807063</v>
      </c>
      <c r="E18" s="150" t="str">
        <f t="shared" si="3"/>
        <v/>
      </c>
      <c r="F18" s="143"/>
      <c r="G18" s="122"/>
      <c r="H18" s="122"/>
      <c r="I18" s="122"/>
      <c r="J18" s="122"/>
      <c r="K18" s="130"/>
      <c r="L18" s="150">
        <f t="shared" si="2"/>
        <v>375</v>
      </c>
      <c r="M18" s="144"/>
      <c r="N18" s="145"/>
      <c r="O18" s="145"/>
      <c r="P18" s="144"/>
      <c r="Q18" s="144"/>
      <c r="R18" s="144">
        <v>375</v>
      </c>
      <c r="S18" s="144"/>
      <c r="T18" s="146"/>
      <c r="U18" s="136"/>
      <c r="V18" s="151">
        <f t="shared" si="4"/>
        <v>48.5</v>
      </c>
      <c r="W18" s="137">
        <v>48.5</v>
      </c>
      <c r="X18" s="138">
        <v>41478</v>
      </c>
      <c r="Y18" s="139">
        <v>331</v>
      </c>
      <c r="Z18" s="10"/>
    </row>
    <row r="19" spans="1:26" x14ac:dyDescent="0.25">
      <c r="A19" s="148">
        <v>41913</v>
      </c>
      <c r="B19" s="123" t="s">
        <v>144</v>
      </c>
      <c r="C19" s="135" t="s">
        <v>96</v>
      </c>
      <c r="D19" s="147"/>
      <c r="E19" s="150" t="str">
        <f t="shared" si="3"/>
        <v/>
      </c>
      <c r="F19" s="143"/>
      <c r="G19" s="122"/>
      <c r="H19" s="122"/>
      <c r="I19" s="122"/>
      <c r="J19" s="122"/>
      <c r="K19" s="130"/>
      <c r="L19" s="150">
        <f t="shared" si="2"/>
        <v>15.75</v>
      </c>
      <c r="M19" s="144"/>
      <c r="N19" s="145"/>
      <c r="O19" s="145"/>
      <c r="P19" s="144">
        <v>15.75</v>
      </c>
      <c r="Q19" s="144"/>
      <c r="R19" s="144"/>
      <c r="S19" s="144"/>
      <c r="T19" s="146"/>
      <c r="U19" s="136"/>
      <c r="V19" s="151">
        <f t="shared" si="4"/>
        <v>32.75</v>
      </c>
      <c r="W19" s="137">
        <v>32.75</v>
      </c>
      <c r="X19" s="138">
        <v>41555</v>
      </c>
      <c r="Y19" s="139">
        <v>332</v>
      </c>
      <c r="Z19" s="10"/>
    </row>
    <row r="20" spans="1:26" x14ac:dyDescent="0.25">
      <c r="A20" s="148">
        <v>41942</v>
      </c>
      <c r="B20" s="123" t="s">
        <v>165</v>
      </c>
      <c r="C20" s="135" t="s">
        <v>139</v>
      </c>
      <c r="D20" s="147">
        <v>3284807063</v>
      </c>
      <c r="E20" s="150">
        <f t="shared" si="3"/>
        <v>25</v>
      </c>
      <c r="F20" s="143">
        <v>25</v>
      </c>
      <c r="G20" s="122"/>
      <c r="H20" s="122"/>
      <c r="I20" s="122"/>
      <c r="J20" s="122"/>
      <c r="K20" s="130"/>
      <c r="L20" s="150" t="str">
        <f t="shared" si="2"/>
        <v/>
      </c>
      <c r="M20" s="144"/>
      <c r="N20" s="145"/>
      <c r="O20" s="145"/>
      <c r="P20" s="144"/>
      <c r="Q20" s="144"/>
      <c r="R20" s="144"/>
      <c r="S20" s="144"/>
      <c r="T20" s="146"/>
      <c r="U20" s="136"/>
      <c r="V20" s="151">
        <f t="shared" si="4"/>
        <v>57.75</v>
      </c>
      <c r="W20" s="137"/>
      <c r="X20" s="138"/>
      <c r="Y20" s="139">
        <v>332</v>
      </c>
      <c r="Z20" s="10"/>
    </row>
    <row r="21" spans="1:26" x14ac:dyDescent="0.25">
      <c r="A21" s="148">
        <v>41943</v>
      </c>
      <c r="B21" s="123" t="s">
        <v>145</v>
      </c>
      <c r="C21" s="135" t="s">
        <v>146</v>
      </c>
      <c r="D21" s="147">
        <v>543157504</v>
      </c>
      <c r="E21" s="150" t="str">
        <f t="shared" si="3"/>
        <v/>
      </c>
      <c r="F21" s="143"/>
      <c r="G21" s="122"/>
      <c r="H21" s="122"/>
      <c r="I21" s="122"/>
      <c r="J21" s="122"/>
      <c r="K21" s="130"/>
      <c r="L21" s="150">
        <f t="shared" si="2"/>
        <v>35</v>
      </c>
      <c r="M21" s="144">
        <v>35</v>
      </c>
      <c r="N21" s="145"/>
      <c r="O21" s="145"/>
      <c r="P21" s="144"/>
      <c r="Q21" s="144"/>
      <c r="R21" s="144"/>
      <c r="S21" s="144"/>
      <c r="T21" s="146"/>
      <c r="U21" s="136"/>
      <c r="V21" s="151">
        <f t="shared" si="4"/>
        <v>22.75</v>
      </c>
      <c r="W21" s="137">
        <v>22.75</v>
      </c>
      <c r="X21" s="138">
        <v>41555</v>
      </c>
      <c r="Y21" s="139">
        <v>333</v>
      </c>
      <c r="Z21" s="10"/>
    </row>
    <row r="22" spans="1:26" x14ac:dyDescent="0.25">
      <c r="A22" s="148">
        <v>41961</v>
      </c>
      <c r="B22" s="123" t="s">
        <v>147</v>
      </c>
      <c r="C22" s="135" t="s">
        <v>148</v>
      </c>
      <c r="D22" s="147">
        <v>349853037</v>
      </c>
      <c r="E22" s="150">
        <f t="shared" si="3"/>
        <v>10</v>
      </c>
      <c r="F22" s="143"/>
      <c r="G22" s="122"/>
      <c r="H22" s="122">
        <v>10</v>
      </c>
      <c r="I22" s="122"/>
      <c r="J22" s="122"/>
      <c r="K22" s="130"/>
      <c r="L22" s="150" t="str">
        <f t="shared" si="2"/>
        <v/>
      </c>
      <c r="M22" s="144"/>
      <c r="N22" s="145"/>
      <c r="O22" s="145"/>
      <c r="P22" s="144"/>
      <c r="Q22" s="144"/>
      <c r="R22" s="144"/>
      <c r="S22" s="144"/>
      <c r="T22" s="146"/>
      <c r="U22" s="136"/>
      <c r="V22" s="151">
        <f t="shared" si="4"/>
        <v>32.75</v>
      </c>
      <c r="W22" s="137">
        <v>32.75</v>
      </c>
      <c r="X22" s="155">
        <v>41597</v>
      </c>
      <c r="Y22" s="139">
        <v>334</v>
      </c>
      <c r="Z22" s="10"/>
    </row>
    <row r="23" spans="1:26" x14ac:dyDescent="0.25">
      <c r="A23" s="148">
        <v>41963</v>
      </c>
      <c r="B23" s="123" t="s">
        <v>179</v>
      </c>
      <c r="C23" s="135" t="s">
        <v>148</v>
      </c>
      <c r="D23" s="147">
        <v>1168153</v>
      </c>
      <c r="E23" s="150">
        <f t="shared" si="3"/>
        <v>10</v>
      </c>
      <c r="F23" s="143"/>
      <c r="G23" s="122"/>
      <c r="H23" s="122">
        <v>10</v>
      </c>
      <c r="I23" s="122"/>
      <c r="J23" s="122"/>
      <c r="K23" s="130"/>
      <c r="L23" s="150" t="str">
        <f t="shared" si="2"/>
        <v/>
      </c>
      <c r="M23" s="144"/>
      <c r="N23" s="145"/>
      <c r="O23" s="145"/>
      <c r="P23" s="144"/>
      <c r="Q23" s="144"/>
      <c r="R23" s="144"/>
      <c r="S23" s="144"/>
      <c r="T23" s="146"/>
      <c r="U23" s="136"/>
      <c r="V23" s="151">
        <f t="shared" si="4"/>
        <v>42.75</v>
      </c>
      <c r="W23" s="137"/>
      <c r="X23" s="138"/>
      <c r="Y23" s="139">
        <v>334</v>
      </c>
      <c r="Z23" s="10"/>
    </row>
    <row r="24" spans="1:26" x14ac:dyDescent="0.25">
      <c r="A24" s="148">
        <v>41963</v>
      </c>
      <c r="B24" s="123" t="s">
        <v>149</v>
      </c>
      <c r="C24" s="135" t="s">
        <v>148</v>
      </c>
      <c r="D24" s="147">
        <v>32969371</v>
      </c>
      <c r="E24" s="150">
        <f t="shared" si="3"/>
        <v>10</v>
      </c>
      <c r="F24" s="143"/>
      <c r="G24" s="122"/>
      <c r="H24" s="122">
        <v>10</v>
      </c>
      <c r="I24" s="122"/>
      <c r="J24" s="122"/>
      <c r="K24" s="130"/>
      <c r="L24" s="150" t="str">
        <f t="shared" si="2"/>
        <v/>
      </c>
      <c r="M24" s="144"/>
      <c r="N24" s="145"/>
      <c r="O24" s="145"/>
      <c r="P24" s="144"/>
      <c r="Q24" s="144"/>
      <c r="R24" s="144"/>
      <c r="S24" s="144"/>
      <c r="T24" s="146"/>
      <c r="U24" s="136"/>
      <c r="V24" s="151">
        <f t="shared" si="4"/>
        <v>52.75</v>
      </c>
      <c r="W24" s="137"/>
      <c r="X24" s="138"/>
      <c r="Y24" s="139">
        <v>334</v>
      </c>
      <c r="Z24" s="10"/>
    </row>
    <row r="25" spans="1:26" x14ac:dyDescent="0.25">
      <c r="A25" s="148">
        <v>41964</v>
      </c>
      <c r="B25" s="123" t="s">
        <v>150</v>
      </c>
      <c r="C25" s="135" t="s">
        <v>148</v>
      </c>
      <c r="D25" s="147">
        <v>4260311</v>
      </c>
      <c r="E25" s="150">
        <f t="shared" si="3"/>
        <v>10</v>
      </c>
      <c r="F25" s="143"/>
      <c r="G25" s="122"/>
      <c r="H25" s="122">
        <v>10</v>
      </c>
      <c r="I25" s="122"/>
      <c r="J25" s="122"/>
      <c r="K25" s="130"/>
      <c r="L25" s="150" t="str">
        <f t="shared" si="2"/>
        <v/>
      </c>
      <c r="M25" s="144"/>
      <c r="N25" s="145"/>
      <c r="O25" s="145"/>
      <c r="P25" s="144"/>
      <c r="Q25" s="144"/>
      <c r="R25" s="144"/>
      <c r="S25" s="144"/>
      <c r="T25" s="146"/>
      <c r="U25" s="136"/>
      <c r="V25" s="151">
        <f t="shared" si="4"/>
        <v>62.75</v>
      </c>
      <c r="W25" s="137"/>
      <c r="X25" s="138"/>
      <c r="Y25" s="139">
        <v>334</v>
      </c>
      <c r="Z25" s="10"/>
    </row>
    <row r="26" spans="1:26" x14ac:dyDescent="0.25">
      <c r="A26" s="148">
        <v>41964</v>
      </c>
      <c r="B26" s="123" t="s">
        <v>140</v>
      </c>
      <c r="C26" s="135" t="s">
        <v>148</v>
      </c>
      <c r="D26" s="147">
        <v>459361198</v>
      </c>
      <c r="E26" s="150">
        <f t="shared" si="3"/>
        <v>10</v>
      </c>
      <c r="F26" s="143"/>
      <c r="G26" s="122"/>
      <c r="H26" s="122">
        <v>10</v>
      </c>
      <c r="I26" s="122"/>
      <c r="J26" s="122"/>
      <c r="K26" s="130"/>
      <c r="L26" s="150" t="str">
        <f t="shared" si="2"/>
        <v/>
      </c>
      <c r="M26" s="144"/>
      <c r="N26" s="145"/>
      <c r="O26" s="145"/>
      <c r="P26" s="144"/>
      <c r="Q26" s="144"/>
      <c r="R26" s="144"/>
      <c r="S26" s="144"/>
      <c r="T26" s="146"/>
      <c r="U26" s="136"/>
      <c r="V26" s="151">
        <f t="shared" si="4"/>
        <v>72.75</v>
      </c>
      <c r="W26" s="137"/>
      <c r="X26" s="138"/>
      <c r="Y26" s="139">
        <v>334</v>
      </c>
      <c r="Z26" s="10"/>
    </row>
    <row r="27" spans="1:26" x14ac:dyDescent="0.25">
      <c r="A27" s="148">
        <v>41964</v>
      </c>
      <c r="B27" s="123" t="s">
        <v>151</v>
      </c>
      <c r="C27" s="135" t="s">
        <v>148</v>
      </c>
      <c r="D27" s="147">
        <v>320907589</v>
      </c>
      <c r="E27" s="150">
        <f t="shared" si="3"/>
        <v>10</v>
      </c>
      <c r="F27" s="143"/>
      <c r="G27" s="122"/>
      <c r="H27" s="122">
        <v>10</v>
      </c>
      <c r="I27" s="122"/>
      <c r="J27" s="122"/>
      <c r="K27" s="130"/>
      <c r="L27" s="150" t="str">
        <f t="shared" si="2"/>
        <v/>
      </c>
      <c r="M27" s="144"/>
      <c r="N27" s="145"/>
      <c r="O27" s="145"/>
      <c r="P27" s="144"/>
      <c r="Q27" s="144"/>
      <c r="R27" s="144"/>
      <c r="S27" s="144"/>
      <c r="T27" s="146"/>
      <c r="U27" s="136"/>
      <c r="V27" s="151">
        <f t="shared" si="4"/>
        <v>82.75</v>
      </c>
      <c r="W27" s="137"/>
      <c r="X27" s="138"/>
      <c r="Y27" s="139">
        <v>334</v>
      </c>
      <c r="Z27" s="10"/>
    </row>
    <row r="28" spans="1:26" x14ac:dyDescent="0.25">
      <c r="A28" s="148">
        <v>41966</v>
      </c>
      <c r="B28" s="123" t="s">
        <v>152</v>
      </c>
      <c r="C28" s="135" t="s">
        <v>148</v>
      </c>
      <c r="D28" s="147">
        <v>307425320</v>
      </c>
      <c r="E28" s="150">
        <f t="shared" si="3"/>
        <v>10</v>
      </c>
      <c r="F28" s="143"/>
      <c r="G28" s="122"/>
      <c r="H28" s="122">
        <v>10</v>
      </c>
      <c r="I28" s="122"/>
      <c r="J28" s="122"/>
      <c r="K28" s="130"/>
      <c r="L28" s="150" t="str">
        <f t="shared" si="2"/>
        <v/>
      </c>
      <c r="M28" s="144"/>
      <c r="N28" s="145"/>
      <c r="O28" s="145"/>
      <c r="P28" s="144"/>
      <c r="Q28" s="144"/>
      <c r="R28" s="144"/>
      <c r="S28" s="144"/>
      <c r="T28" s="146"/>
      <c r="U28" s="136"/>
      <c r="V28" s="151">
        <f t="shared" si="4"/>
        <v>92.75</v>
      </c>
      <c r="W28" s="137"/>
      <c r="X28" s="138"/>
      <c r="Y28" s="139">
        <v>334</v>
      </c>
      <c r="Z28" s="10"/>
    </row>
    <row r="29" spans="1:26" x14ac:dyDescent="0.25">
      <c r="A29" s="148">
        <v>41967</v>
      </c>
      <c r="B29" s="123" t="s">
        <v>153</v>
      </c>
      <c r="C29" s="135" t="s">
        <v>148</v>
      </c>
      <c r="D29" s="147">
        <v>362757690</v>
      </c>
      <c r="E29" s="150">
        <f t="shared" si="3"/>
        <v>10</v>
      </c>
      <c r="F29" s="143"/>
      <c r="G29" s="122"/>
      <c r="H29" s="122">
        <v>10</v>
      </c>
      <c r="I29" s="122"/>
      <c r="J29" s="122"/>
      <c r="K29" s="130"/>
      <c r="L29" s="150" t="str">
        <f t="shared" si="2"/>
        <v/>
      </c>
      <c r="M29" s="144"/>
      <c r="N29" s="145"/>
      <c r="O29" s="145"/>
      <c r="P29" s="144"/>
      <c r="Q29" s="144"/>
      <c r="R29" s="144"/>
      <c r="S29" s="144"/>
      <c r="T29" s="146"/>
      <c r="U29" s="136"/>
      <c r="V29" s="151">
        <f t="shared" si="4"/>
        <v>102.75</v>
      </c>
      <c r="W29" s="137"/>
      <c r="X29" s="138"/>
      <c r="Y29" s="139">
        <v>334</v>
      </c>
      <c r="Z29" s="10"/>
    </row>
    <row r="30" spans="1:26" x14ac:dyDescent="0.25">
      <c r="A30" s="148">
        <v>41969</v>
      </c>
      <c r="B30" s="123" t="s">
        <v>154</v>
      </c>
      <c r="C30" s="135" t="s">
        <v>148</v>
      </c>
      <c r="D30" s="147">
        <v>4940520</v>
      </c>
      <c r="E30" s="150">
        <f t="shared" si="3"/>
        <v>10</v>
      </c>
      <c r="F30" s="143"/>
      <c r="G30" s="122"/>
      <c r="H30" s="122">
        <v>10</v>
      </c>
      <c r="I30" s="122"/>
      <c r="J30" s="122"/>
      <c r="K30" s="130"/>
      <c r="L30" s="150" t="str">
        <f t="shared" si="2"/>
        <v/>
      </c>
      <c r="M30" s="144"/>
      <c r="N30" s="145"/>
      <c r="O30" s="145"/>
      <c r="P30" s="144"/>
      <c r="Q30" s="144"/>
      <c r="R30" s="144"/>
      <c r="S30" s="144"/>
      <c r="T30" s="146"/>
      <c r="U30" s="136"/>
      <c r="V30" s="151">
        <f t="shared" si="4"/>
        <v>112.75</v>
      </c>
      <c r="W30" s="137"/>
      <c r="X30" s="138"/>
      <c r="Y30" s="139">
        <v>334</v>
      </c>
      <c r="Z30" s="10"/>
    </row>
    <row r="31" spans="1:26" x14ac:dyDescent="0.25">
      <c r="A31" s="148">
        <v>41970</v>
      </c>
      <c r="B31" s="123" t="s">
        <v>155</v>
      </c>
      <c r="C31" s="135" t="s">
        <v>146</v>
      </c>
      <c r="D31" s="147">
        <v>2829311</v>
      </c>
      <c r="E31" s="150" t="str">
        <f t="shared" si="3"/>
        <v/>
      </c>
      <c r="F31" s="143"/>
      <c r="G31" s="122"/>
      <c r="H31" s="122"/>
      <c r="I31" s="122"/>
      <c r="J31" s="122"/>
      <c r="K31" s="130"/>
      <c r="L31" s="150">
        <f t="shared" si="2"/>
        <v>9.9499999999999993</v>
      </c>
      <c r="M31" s="144">
        <v>9.9499999999999993</v>
      </c>
      <c r="N31" s="145"/>
      <c r="O31" s="145"/>
      <c r="P31" s="144"/>
      <c r="Q31" s="144"/>
      <c r="R31" s="144"/>
      <c r="S31" s="144"/>
      <c r="T31" s="146"/>
      <c r="U31" s="136"/>
      <c r="V31" s="151">
        <f t="shared" si="4"/>
        <v>102.8</v>
      </c>
      <c r="W31" s="137">
        <v>102.8</v>
      </c>
      <c r="X31" s="155">
        <v>41604</v>
      </c>
      <c r="Y31" s="139">
        <v>334</v>
      </c>
      <c r="Z31" s="10"/>
    </row>
    <row r="32" spans="1:26" x14ac:dyDescent="0.25">
      <c r="A32" s="148">
        <v>41976</v>
      </c>
      <c r="B32" s="123" t="s">
        <v>156</v>
      </c>
      <c r="C32" s="135" t="s">
        <v>148</v>
      </c>
      <c r="D32" s="147">
        <v>320993035</v>
      </c>
      <c r="E32" s="150">
        <f t="shared" si="3"/>
        <v>10</v>
      </c>
      <c r="F32" s="143"/>
      <c r="G32" s="122"/>
      <c r="H32" s="122">
        <v>10</v>
      </c>
      <c r="I32" s="122"/>
      <c r="J32" s="122"/>
      <c r="K32" s="130"/>
      <c r="L32" s="150" t="str">
        <f t="shared" si="2"/>
        <v/>
      </c>
      <c r="M32" s="144"/>
      <c r="N32" s="145"/>
      <c r="O32" s="145"/>
      <c r="P32" s="144"/>
      <c r="Q32" s="144"/>
      <c r="R32" s="144"/>
      <c r="S32" s="144"/>
      <c r="T32" s="146"/>
      <c r="U32" s="136"/>
      <c r="V32" s="151">
        <f t="shared" si="4"/>
        <v>112.8</v>
      </c>
      <c r="W32" s="137">
        <v>112.8</v>
      </c>
      <c r="X32" s="155">
        <v>41611</v>
      </c>
      <c r="Y32" s="139">
        <v>335</v>
      </c>
      <c r="Z32" s="10"/>
    </row>
    <row r="33" spans="1:26" x14ac:dyDescent="0.25">
      <c r="A33" s="148">
        <v>41982</v>
      </c>
      <c r="B33" s="123" t="s">
        <v>157</v>
      </c>
      <c r="C33" s="135" t="s">
        <v>148</v>
      </c>
      <c r="D33" s="147">
        <v>5186240</v>
      </c>
      <c r="E33" s="150">
        <f t="shared" si="3"/>
        <v>12.5</v>
      </c>
      <c r="F33" s="143"/>
      <c r="G33" s="122"/>
      <c r="H33" s="122">
        <v>12.5</v>
      </c>
      <c r="I33" s="122"/>
      <c r="J33" s="122"/>
      <c r="K33" s="130"/>
      <c r="L33" s="150" t="str">
        <f t="shared" si="2"/>
        <v/>
      </c>
      <c r="M33" s="144"/>
      <c r="N33" s="145"/>
      <c r="O33" s="145"/>
      <c r="P33" s="144"/>
      <c r="Q33" s="144"/>
      <c r="R33" s="144"/>
      <c r="S33" s="144"/>
      <c r="T33" s="146"/>
      <c r="U33" s="136"/>
      <c r="V33" s="151">
        <f t="shared" si="4"/>
        <v>125.3</v>
      </c>
      <c r="W33" s="137">
        <v>125.3</v>
      </c>
      <c r="X33" s="155">
        <v>41617</v>
      </c>
      <c r="Y33" s="139">
        <v>336</v>
      </c>
      <c r="Z33" s="10"/>
    </row>
    <row r="34" spans="1:26" x14ac:dyDescent="0.25">
      <c r="A34" s="148">
        <v>41986</v>
      </c>
      <c r="B34" s="123" t="s">
        <v>145</v>
      </c>
      <c r="C34" s="135" t="s">
        <v>146</v>
      </c>
      <c r="D34" s="147">
        <v>543157504</v>
      </c>
      <c r="E34" s="150" t="str">
        <f t="shared" si="3"/>
        <v/>
      </c>
      <c r="F34" s="143"/>
      <c r="G34" s="122"/>
      <c r="H34" s="122"/>
      <c r="I34" s="122"/>
      <c r="J34" s="122"/>
      <c r="K34" s="130"/>
      <c r="L34" s="150">
        <f t="shared" si="2"/>
        <v>56.95</v>
      </c>
      <c r="M34" s="144">
        <v>56.95</v>
      </c>
      <c r="N34" s="145"/>
      <c r="O34" s="145"/>
      <c r="P34" s="144"/>
      <c r="Q34" s="144"/>
      <c r="R34" s="144"/>
      <c r="S34" s="144"/>
      <c r="T34" s="146"/>
      <c r="U34" s="136"/>
      <c r="V34" s="151">
        <f t="shared" si="4"/>
        <v>68.349999999999994</v>
      </c>
      <c r="W34" s="137">
        <v>68.349999999999994</v>
      </c>
      <c r="X34" s="155">
        <v>41621</v>
      </c>
      <c r="Y34" s="139">
        <v>337</v>
      </c>
      <c r="Z34" s="10"/>
    </row>
    <row r="35" spans="1:26" x14ac:dyDescent="0.25">
      <c r="A35" s="148">
        <v>41991</v>
      </c>
      <c r="B35" s="123" t="s">
        <v>158</v>
      </c>
      <c r="C35" s="135" t="s">
        <v>148</v>
      </c>
      <c r="D35" s="147">
        <v>2145532</v>
      </c>
      <c r="E35" s="150">
        <f t="shared" si="3"/>
        <v>10</v>
      </c>
      <c r="F35" s="143"/>
      <c r="G35" s="122"/>
      <c r="H35" s="122">
        <v>10</v>
      </c>
      <c r="I35" s="122"/>
      <c r="J35" s="122"/>
      <c r="K35" s="130"/>
      <c r="L35" s="150" t="str">
        <f t="shared" si="2"/>
        <v/>
      </c>
      <c r="M35" s="144"/>
      <c r="N35" s="145"/>
      <c r="O35" s="145"/>
      <c r="P35" s="144"/>
      <c r="Q35" s="144"/>
      <c r="R35" s="144"/>
      <c r="S35" s="144"/>
      <c r="T35" s="146"/>
      <c r="U35" s="136"/>
      <c r="V35" s="151">
        <f t="shared" si="4"/>
        <v>78.349999999999994</v>
      </c>
      <c r="W35" s="137"/>
      <c r="X35" s="155"/>
      <c r="Y35" s="139">
        <v>337</v>
      </c>
      <c r="Z35" s="10"/>
    </row>
    <row r="36" spans="1:26" x14ac:dyDescent="0.25">
      <c r="A36" s="148">
        <v>41993</v>
      </c>
      <c r="B36" s="123" t="s">
        <v>181</v>
      </c>
      <c r="C36" s="135" t="s">
        <v>159</v>
      </c>
      <c r="D36" s="147">
        <v>128145722</v>
      </c>
      <c r="E36" s="150">
        <f t="shared" si="3"/>
        <v>118.32</v>
      </c>
      <c r="F36" s="143"/>
      <c r="G36" s="122">
        <v>118.32</v>
      </c>
      <c r="H36" s="122"/>
      <c r="I36" s="122"/>
      <c r="J36" s="122"/>
      <c r="K36" s="130"/>
      <c r="L36" s="150" t="str">
        <f t="shared" si="2"/>
        <v/>
      </c>
      <c r="M36" s="144"/>
      <c r="N36" s="145"/>
      <c r="O36" s="145"/>
      <c r="P36" s="144"/>
      <c r="Q36" s="144"/>
      <c r="R36" s="144"/>
      <c r="S36" s="144"/>
      <c r="T36" s="146"/>
      <c r="U36" s="136"/>
      <c r="V36" s="151">
        <f t="shared" si="4"/>
        <v>196.67</v>
      </c>
      <c r="W36" s="137"/>
      <c r="X36" s="155"/>
      <c r="Y36" s="139">
        <v>337</v>
      </c>
      <c r="Z36" s="10"/>
    </row>
    <row r="37" spans="1:26" x14ac:dyDescent="0.25">
      <c r="A37" s="148">
        <v>41997</v>
      </c>
      <c r="B37" s="123" t="s">
        <v>160</v>
      </c>
      <c r="C37" s="135" t="s">
        <v>148</v>
      </c>
      <c r="D37" s="147">
        <v>349863768</v>
      </c>
      <c r="E37" s="150">
        <f t="shared" si="3"/>
        <v>10</v>
      </c>
      <c r="F37" s="143"/>
      <c r="G37" s="122"/>
      <c r="H37" s="122">
        <v>10</v>
      </c>
      <c r="I37" s="122"/>
      <c r="J37" s="122"/>
      <c r="K37" s="130"/>
      <c r="L37" s="150" t="str">
        <f t="shared" si="2"/>
        <v/>
      </c>
      <c r="M37" s="144"/>
      <c r="N37" s="145"/>
      <c r="O37" s="145"/>
      <c r="P37" s="144"/>
      <c r="Q37" s="144"/>
      <c r="R37" s="144"/>
      <c r="S37" s="144"/>
      <c r="T37" s="146"/>
      <c r="U37" s="136"/>
      <c r="V37" s="151">
        <f t="shared" si="4"/>
        <v>206.67</v>
      </c>
      <c r="W37" s="137">
        <v>206.67</v>
      </c>
      <c r="X37" s="155">
        <v>41632</v>
      </c>
      <c r="Y37" s="139">
        <v>338</v>
      </c>
      <c r="Z37" s="10"/>
    </row>
    <row r="38" spans="1:26" x14ac:dyDescent="0.25">
      <c r="A38" s="148">
        <v>42000</v>
      </c>
      <c r="B38" s="123" t="s">
        <v>184</v>
      </c>
      <c r="C38" s="135" t="s">
        <v>172</v>
      </c>
      <c r="D38" s="147">
        <v>349804338</v>
      </c>
      <c r="E38" s="150" t="str">
        <f t="shared" si="3"/>
        <v/>
      </c>
      <c r="F38" s="143"/>
      <c r="G38" s="122"/>
      <c r="H38" s="122"/>
      <c r="I38" s="122"/>
      <c r="J38" s="122"/>
      <c r="K38" s="130"/>
      <c r="L38" s="150">
        <f t="shared" si="2"/>
        <v>50</v>
      </c>
      <c r="M38" s="144"/>
      <c r="N38" s="145"/>
      <c r="O38" s="145"/>
      <c r="P38" s="144"/>
      <c r="Q38" s="144">
        <v>50</v>
      </c>
      <c r="R38" s="144"/>
      <c r="S38" s="144"/>
      <c r="T38" s="146"/>
      <c r="U38" s="136"/>
      <c r="V38" s="151">
        <f t="shared" si="4"/>
        <v>156.66999999999999</v>
      </c>
      <c r="W38" s="137">
        <v>156.66999999999999</v>
      </c>
      <c r="X38" s="155">
        <v>41635</v>
      </c>
      <c r="Y38" s="139">
        <v>339</v>
      </c>
      <c r="Z38" s="10"/>
    </row>
    <row r="39" spans="1:26" x14ac:dyDescent="0.25">
      <c r="A39" s="134"/>
      <c r="B39" s="123"/>
      <c r="C39" s="135"/>
      <c r="D39" s="147"/>
      <c r="E39" s="157">
        <f t="shared" si="3"/>
        <v>1056.57</v>
      </c>
      <c r="F39" s="143">
        <f t="shared" ref="F39:K39" si="5">SUM(F5:F38)</f>
        <v>245</v>
      </c>
      <c r="G39" s="122">
        <f t="shared" si="5"/>
        <v>629.06999999999994</v>
      </c>
      <c r="H39" s="122">
        <f t="shared" si="5"/>
        <v>182.5</v>
      </c>
      <c r="I39" s="122">
        <f t="shared" si="5"/>
        <v>0</v>
      </c>
      <c r="J39" s="122">
        <f t="shared" si="5"/>
        <v>0</v>
      </c>
      <c r="K39" s="130">
        <f t="shared" si="5"/>
        <v>0</v>
      </c>
      <c r="L39" s="156">
        <f t="shared" si="2"/>
        <v>1139.26</v>
      </c>
      <c r="M39" s="144">
        <f>SUM(M5:M38)</f>
        <v>155.9</v>
      </c>
      <c r="N39" s="145"/>
      <c r="O39" s="145"/>
      <c r="P39" s="144">
        <f>SUM(P5:P38)</f>
        <v>72.11</v>
      </c>
      <c r="Q39" s="144">
        <f>SUM(Q5:Q38)</f>
        <v>90</v>
      </c>
      <c r="R39" s="144">
        <f>SUM(R5:R38)</f>
        <v>375</v>
      </c>
      <c r="S39" s="144">
        <f>SUM(S5:S38)</f>
        <v>446.25</v>
      </c>
      <c r="T39" s="146">
        <f>SUM(T5:T38)</f>
        <v>0</v>
      </c>
      <c r="U39" s="136"/>
      <c r="V39" s="158">
        <f t="shared" si="4"/>
        <v>1213.24</v>
      </c>
      <c r="W39" s="137"/>
      <c r="X39" s="138"/>
      <c r="Y39" s="139"/>
      <c r="Z39" s="10"/>
    </row>
    <row r="40" spans="1:26" x14ac:dyDescent="0.25">
      <c r="A40" s="148">
        <v>42004</v>
      </c>
      <c r="B40" s="123" t="s">
        <v>185</v>
      </c>
      <c r="C40" s="135"/>
      <c r="D40" s="147"/>
      <c r="E40" s="150" t="str">
        <f t="shared" si="3"/>
        <v/>
      </c>
      <c r="F40" s="143"/>
      <c r="G40" s="122"/>
      <c r="H40" s="122"/>
      <c r="I40" s="122"/>
      <c r="J40" s="122"/>
      <c r="K40" s="130"/>
      <c r="L40" s="150" t="str">
        <f t="shared" si="2"/>
        <v/>
      </c>
      <c r="M40" s="144"/>
      <c r="N40" s="145"/>
      <c r="O40" s="145"/>
      <c r="P40" s="144"/>
      <c r="Q40" s="144"/>
      <c r="R40" s="144"/>
      <c r="S40" s="144"/>
      <c r="T40" s="146"/>
      <c r="U40" s="136"/>
      <c r="V40" s="152" t="str">
        <f>IF(SUM(F40:K40)&gt;0,(V38+E40),IF(SUM(M40:T40)&gt;0,(V39-L40),""))</f>
        <v/>
      </c>
      <c r="W40" s="159">
        <v>156.66999999999999</v>
      </c>
      <c r="X40" s="138"/>
      <c r="Y40" s="139"/>
      <c r="Z40" s="10"/>
    </row>
    <row r="42" spans="1:26" x14ac:dyDescent="0.25">
      <c r="I42" s="116"/>
      <c r="J42" s="116"/>
      <c r="K42" s="116"/>
    </row>
    <row r="43" spans="1:26" x14ac:dyDescent="0.25">
      <c r="I43" s="116"/>
      <c r="J43" s="116"/>
      <c r="K43" s="116"/>
    </row>
    <row r="49" spans="1:9" x14ac:dyDescent="0.25">
      <c r="A49" s="4"/>
    </row>
    <row r="51" spans="1:9" ht="15.75" thickBot="1" x14ac:dyDescent="0.3">
      <c r="A51" s="59" t="s">
        <v>82</v>
      </c>
      <c r="B51" s="59"/>
      <c r="C51" s="59"/>
      <c r="D51" s="49"/>
      <c r="E51" s="49"/>
    </row>
    <row r="52" spans="1:9" ht="24.75" x14ac:dyDescent="0.5">
      <c r="A52" s="57" t="s">
        <v>0</v>
      </c>
      <c r="B52" s="58"/>
      <c r="C52" s="58"/>
      <c r="D52" s="40"/>
      <c r="E52" s="40" t="s">
        <v>142</v>
      </c>
      <c r="F52" s="41"/>
      <c r="G52" s="117" t="s">
        <v>74</v>
      </c>
      <c r="H52" s="54" t="s">
        <v>72</v>
      </c>
    </row>
    <row r="53" spans="1:9" x14ac:dyDescent="0.25">
      <c r="A53" s="51" t="s">
        <v>50</v>
      </c>
      <c r="B53" s="52" t="s">
        <v>64</v>
      </c>
      <c r="C53" s="52" t="s">
        <v>65</v>
      </c>
      <c r="D53" s="52" t="s">
        <v>26</v>
      </c>
      <c r="E53" s="52" t="s">
        <v>66</v>
      </c>
      <c r="F53" s="52"/>
      <c r="G53" s="118" t="s">
        <v>65</v>
      </c>
      <c r="H53" s="53" t="s">
        <v>65</v>
      </c>
    </row>
    <row r="54" spans="1:9" x14ac:dyDescent="0.25">
      <c r="A54" s="38">
        <v>1</v>
      </c>
      <c r="B54" s="40" t="s">
        <v>73</v>
      </c>
      <c r="C54" s="45">
        <v>10</v>
      </c>
      <c r="D54" s="23">
        <v>41664</v>
      </c>
      <c r="E54" s="174">
        <f>H54-C54</f>
        <v>0</v>
      </c>
      <c r="F54" s="40"/>
      <c r="G54" s="32" t="str">
        <f>IF(C54&lt;1,"NEE","")</f>
        <v/>
      </c>
      <c r="H54" s="47">
        <v>10</v>
      </c>
    </row>
    <row r="55" spans="1:9" x14ac:dyDescent="0.25">
      <c r="A55" s="46">
        <f>IF(B56=0,"",A54+1)</f>
        <v>2</v>
      </c>
      <c r="B55" s="40" t="s">
        <v>69</v>
      </c>
      <c r="C55" s="45">
        <v>10</v>
      </c>
      <c r="D55" s="23">
        <v>41596</v>
      </c>
      <c r="E55" s="174">
        <f>H55-C55</f>
        <v>0</v>
      </c>
      <c r="F55" s="40"/>
      <c r="G55" s="32" t="str">
        <f t="shared" ref="G55:G69" si="6">IF(C55&lt;1,"NEE","")</f>
        <v/>
      </c>
      <c r="H55" s="47">
        <f>'2012'!D51</f>
        <v>10</v>
      </c>
      <c r="I55" t="s">
        <v>126</v>
      </c>
    </row>
    <row r="56" spans="1:9" x14ac:dyDescent="0.25">
      <c r="A56" s="46">
        <f>IF(B54=0,"",A55+1)</f>
        <v>3</v>
      </c>
      <c r="B56" s="40" t="s">
        <v>51</v>
      </c>
      <c r="C56" s="45">
        <v>10</v>
      </c>
      <c r="D56" s="22">
        <v>41601</v>
      </c>
      <c r="E56" s="174">
        <f>H56-C56</f>
        <v>0</v>
      </c>
      <c r="F56" s="40"/>
      <c r="G56" s="32" t="str">
        <f t="shared" si="6"/>
        <v/>
      </c>
      <c r="H56" s="47">
        <v>10</v>
      </c>
    </row>
    <row r="57" spans="1:9" x14ac:dyDescent="0.25">
      <c r="A57" s="46">
        <f t="shared" ref="A57:A70" si="7">IF(B57=0,"",A56+1)</f>
        <v>4</v>
      </c>
      <c r="B57" s="40" t="s">
        <v>53</v>
      </c>
      <c r="C57" s="45">
        <v>10</v>
      </c>
      <c r="D57" s="22">
        <v>41626</v>
      </c>
      <c r="E57" s="174">
        <f>H57-C57</f>
        <v>0</v>
      </c>
      <c r="F57" s="40"/>
      <c r="G57" s="32" t="str">
        <f t="shared" si="6"/>
        <v/>
      </c>
      <c r="H57" s="47">
        <v>10</v>
      </c>
    </row>
    <row r="58" spans="1:9" x14ac:dyDescent="0.25">
      <c r="A58" s="46">
        <f t="shared" si="7"/>
        <v>5</v>
      </c>
      <c r="B58" s="40" t="s">
        <v>54</v>
      </c>
      <c r="C58" s="45">
        <v>10</v>
      </c>
      <c r="D58" s="22">
        <v>41604</v>
      </c>
      <c r="E58" s="174">
        <f>H58-C58</f>
        <v>0</v>
      </c>
      <c r="F58" s="40"/>
      <c r="G58" s="32" t="str">
        <f t="shared" si="6"/>
        <v/>
      </c>
      <c r="H58" s="47">
        <v>10</v>
      </c>
    </row>
    <row r="59" spans="1:9" x14ac:dyDescent="0.25">
      <c r="A59" s="46">
        <f t="shared" si="7"/>
        <v>6</v>
      </c>
      <c r="B59" s="22" t="s">
        <v>55</v>
      </c>
      <c r="C59" s="45">
        <v>10</v>
      </c>
      <c r="D59" s="22">
        <v>41598</v>
      </c>
      <c r="E59" s="174">
        <f t="shared" ref="E59:E62" si="8">H59-C59</f>
        <v>0</v>
      </c>
      <c r="F59" s="40"/>
      <c r="G59" s="32" t="str">
        <f t="shared" si="6"/>
        <v/>
      </c>
      <c r="H59" s="47">
        <f>'2012'!D56</f>
        <v>10</v>
      </c>
    </row>
    <row r="60" spans="1:9" x14ac:dyDescent="0.25">
      <c r="A60" s="46">
        <f t="shared" si="7"/>
        <v>7</v>
      </c>
      <c r="B60" s="22" t="s">
        <v>56</v>
      </c>
      <c r="C60" s="45">
        <v>10</v>
      </c>
      <c r="D60" s="22">
        <v>41599</v>
      </c>
      <c r="E60" s="174">
        <f t="shared" si="8"/>
        <v>0</v>
      </c>
      <c r="F60" s="40"/>
      <c r="G60" s="32" t="str">
        <f t="shared" si="6"/>
        <v/>
      </c>
      <c r="H60" s="47">
        <f>'2012'!D57</f>
        <v>10</v>
      </c>
    </row>
    <row r="61" spans="1:9" x14ac:dyDescent="0.25">
      <c r="A61" s="46">
        <f t="shared" si="7"/>
        <v>8</v>
      </c>
      <c r="B61" s="40" t="s">
        <v>57</v>
      </c>
      <c r="C61" s="88">
        <v>10</v>
      </c>
      <c r="D61" s="22">
        <v>41611</v>
      </c>
      <c r="E61" s="174">
        <f t="shared" si="8"/>
        <v>0</v>
      </c>
      <c r="F61" s="40"/>
      <c r="G61" s="32" t="str">
        <f t="shared" si="6"/>
        <v/>
      </c>
      <c r="H61" s="47">
        <v>10</v>
      </c>
    </row>
    <row r="62" spans="1:9" x14ac:dyDescent="0.25">
      <c r="A62" s="46">
        <f t="shared" si="7"/>
        <v>9</v>
      </c>
      <c r="B62" s="22" t="s">
        <v>58</v>
      </c>
      <c r="C62" s="45">
        <v>10</v>
      </c>
      <c r="D62" s="22">
        <v>41599</v>
      </c>
      <c r="E62" s="174">
        <f t="shared" si="8"/>
        <v>0</v>
      </c>
      <c r="F62" s="40"/>
      <c r="G62" s="32" t="str">
        <f t="shared" si="6"/>
        <v/>
      </c>
      <c r="H62" s="47">
        <v>10</v>
      </c>
    </row>
    <row r="63" spans="1:9" x14ac:dyDescent="0.25">
      <c r="A63" s="46">
        <f t="shared" si="7"/>
        <v>10</v>
      </c>
      <c r="B63" s="22" t="s">
        <v>70</v>
      </c>
      <c r="C63" s="45">
        <v>10</v>
      </c>
      <c r="D63" s="22">
        <v>41666</v>
      </c>
      <c r="E63" s="174">
        <f t="shared" ref="E63:E71" si="9">H63-C63</f>
        <v>5</v>
      </c>
      <c r="F63" s="22"/>
      <c r="G63" s="32" t="str">
        <f t="shared" si="6"/>
        <v/>
      </c>
      <c r="H63" s="47">
        <v>15</v>
      </c>
    </row>
    <row r="64" spans="1:9" x14ac:dyDescent="0.25">
      <c r="A64" s="46">
        <f t="shared" si="7"/>
        <v>11</v>
      </c>
      <c r="B64" s="22" t="s">
        <v>59</v>
      </c>
      <c r="C64" s="45">
        <v>12.5</v>
      </c>
      <c r="D64" s="22">
        <v>41617</v>
      </c>
      <c r="E64" s="174">
        <f t="shared" si="9"/>
        <v>-2.5</v>
      </c>
      <c r="F64" s="22"/>
      <c r="G64" s="32" t="str">
        <f t="shared" si="6"/>
        <v/>
      </c>
      <c r="H64" s="47">
        <v>10</v>
      </c>
    </row>
    <row r="65" spans="1:9" x14ac:dyDescent="0.25">
      <c r="A65" s="46">
        <f t="shared" si="7"/>
        <v>12</v>
      </c>
      <c r="B65" s="23" t="s">
        <v>60</v>
      </c>
      <c r="C65" s="45">
        <v>10</v>
      </c>
      <c r="D65" s="22">
        <v>41662</v>
      </c>
      <c r="E65" s="174">
        <f t="shared" si="9"/>
        <v>0</v>
      </c>
      <c r="F65" s="22"/>
      <c r="G65" s="32" t="str">
        <f t="shared" si="6"/>
        <v/>
      </c>
      <c r="H65" s="47">
        <f>'2012'!D62</f>
        <v>10</v>
      </c>
    </row>
    <row r="66" spans="1:9" x14ac:dyDescent="0.25">
      <c r="A66" s="46">
        <f t="shared" si="7"/>
        <v>13</v>
      </c>
      <c r="B66" s="23" t="s">
        <v>61</v>
      </c>
      <c r="C66" s="45">
        <v>10</v>
      </c>
      <c r="D66" s="22">
        <v>41599</v>
      </c>
      <c r="E66" s="174">
        <f t="shared" si="9"/>
        <v>0</v>
      </c>
      <c r="F66" s="23"/>
      <c r="G66" s="32" t="str">
        <f t="shared" si="6"/>
        <v/>
      </c>
      <c r="H66" s="47">
        <f>'2012'!D63</f>
        <v>10</v>
      </c>
      <c r="I66" t="s">
        <v>126</v>
      </c>
    </row>
    <row r="67" spans="1:9" x14ac:dyDescent="0.25">
      <c r="A67" s="46">
        <f t="shared" si="7"/>
        <v>14</v>
      </c>
      <c r="B67" s="23" t="s">
        <v>62</v>
      </c>
      <c r="C67" s="45">
        <v>10</v>
      </c>
      <c r="D67" s="22">
        <v>41598</v>
      </c>
      <c r="E67" s="174">
        <f t="shared" si="9"/>
        <v>2.5</v>
      </c>
      <c r="F67" s="23"/>
      <c r="G67" s="32" t="str">
        <f t="shared" si="6"/>
        <v/>
      </c>
      <c r="H67" s="47">
        <v>12.5</v>
      </c>
    </row>
    <row r="68" spans="1:9" x14ac:dyDescent="0.25">
      <c r="A68" s="46">
        <f t="shared" si="7"/>
        <v>15</v>
      </c>
      <c r="B68" s="23" t="s">
        <v>67</v>
      </c>
      <c r="C68" s="45">
        <v>10</v>
      </c>
      <c r="D68" s="22">
        <v>41602</v>
      </c>
      <c r="E68" s="174">
        <f t="shared" si="9"/>
        <v>10</v>
      </c>
      <c r="F68" s="23"/>
      <c r="G68" s="32" t="str">
        <f t="shared" si="6"/>
        <v/>
      </c>
      <c r="H68" s="47">
        <f>'2012'!D65</f>
        <v>20</v>
      </c>
      <c r="I68" t="s">
        <v>126</v>
      </c>
    </row>
    <row r="69" spans="1:9" x14ac:dyDescent="0.25">
      <c r="A69" s="46">
        <f t="shared" si="7"/>
        <v>16</v>
      </c>
      <c r="B69" s="23" t="s">
        <v>63</v>
      </c>
      <c r="C69" s="45">
        <v>10</v>
      </c>
      <c r="D69" s="22">
        <v>41628</v>
      </c>
      <c r="E69" s="174">
        <f t="shared" si="9"/>
        <v>0</v>
      </c>
      <c r="F69" s="23"/>
      <c r="G69" s="32" t="str">
        <f t="shared" si="6"/>
        <v/>
      </c>
      <c r="H69" s="47">
        <v>10</v>
      </c>
    </row>
    <row r="70" spans="1:9" x14ac:dyDescent="0.25">
      <c r="A70" s="46">
        <f t="shared" si="7"/>
        <v>17</v>
      </c>
      <c r="B70" s="23" t="s">
        <v>68</v>
      </c>
      <c r="C70" s="45" t="s">
        <v>164</v>
      </c>
      <c r="D70" s="22"/>
      <c r="E70" s="87"/>
      <c r="F70" s="23"/>
      <c r="G70" s="32"/>
      <c r="H70" s="47">
        <v>10</v>
      </c>
    </row>
    <row r="71" spans="1:9" x14ac:dyDescent="0.25">
      <c r="A71" s="46">
        <v>18</v>
      </c>
      <c r="B71" s="107" t="s">
        <v>166</v>
      </c>
      <c r="C71" s="88">
        <v>15</v>
      </c>
      <c r="D71" s="4">
        <v>41661</v>
      </c>
      <c r="E71" s="174">
        <f t="shared" si="9"/>
        <v>-15</v>
      </c>
      <c r="H71" s="44"/>
    </row>
    <row r="72" spans="1:9" x14ac:dyDescent="0.25">
      <c r="A72" s="46"/>
      <c r="B72" s="40"/>
      <c r="C72" s="45"/>
      <c r="D72" s="22"/>
      <c r="E72" s="40"/>
      <c r="F72" s="40"/>
      <c r="G72" s="32"/>
      <c r="H72" s="44"/>
    </row>
    <row r="73" spans="1:9" ht="15.75" thickBot="1" x14ac:dyDescent="0.3">
      <c r="A73" s="43"/>
      <c r="B73" s="40"/>
      <c r="C73" s="40"/>
      <c r="D73" s="40"/>
      <c r="E73" s="40"/>
      <c r="F73" s="40"/>
      <c r="G73" s="40"/>
      <c r="H73" s="44"/>
    </row>
    <row r="74" spans="1:9" ht="15.75" thickBot="1" x14ac:dyDescent="0.3">
      <c r="A74" s="43"/>
      <c r="B74" s="40"/>
      <c r="C74" s="89">
        <f>SUM(C55:C72)</f>
        <v>167.5</v>
      </c>
      <c r="D74" s="40"/>
      <c r="E74" s="91">
        <f>SUM(E55:E72)</f>
        <v>0</v>
      </c>
      <c r="F74" s="40"/>
      <c r="G74" s="90">
        <f>COUNTIF(G54:G72,"nee")</f>
        <v>0</v>
      </c>
      <c r="H74" s="92">
        <f>SUM(H55:H72)</f>
        <v>177.5</v>
      </c>
    </row>
    <row r="75" spans="1:9" x14ac:dyDescent="0.25">
      <c r="A75" s="43"/>
      <c r="B75" s="40"/>
      <c r="C75" s="40"/>
      <c r="D75" s="40"/>
      <c r="E75" s="40"/>
      <c r="F75" s="40"/>
      <c r="G75" s="40"/>
      <c r="H75" s="44"/>
    </row>
    <row r="76" spans="1:9" x14ac:dyDescent="0.25">
      <c r="A76" s="43"/>
      <c r="B76" s="40"/>
      <c r="C76" s="40"/>
      <c r="D76" s="40"/>
      <c r="E76" s="40"/>
      <c r="F76" s="40"/>
      <c r="G76" s="40"/>
      <c r="H76" s="44"/>
    </row>
    <row r="77" spans="1:9" x14ac:dyDescent="0.25">
      <c r="A77" s="43"/>
      <c r="B77" s="40"/>
      <c r="C77" s="40"/>
      <c r="D77" s="40"/>
      <c r="E77" s="40"/>
      <c r="F77" s="40"/>
      <c r="G77" s="40"/>
      <c r="H77" s="44"/>
    </row>
    <row r="78" spans="1:9" ht="15.75" thickBot="1" x14ac:dyDescent="0.3">
      <c r="A78" s="48"/>
      <c r="B78" s="49"/>
      <c r="C78" s="49"/>
      <c r="D78" s="49"/>
      <c r="E78" s="49"/>
      <c r="F78" s="49"/>
      <c r="G78" s="49"/>
      <c r="H78" s="50"/>
    </row>
  </sheetData>
  <mergeCells count="2">
    <mergeCell ref="F3:K3"/>
    <mergeCell ref="M3:T3"/>
  </mergeCells>
  <pageMargins left="0.7" right="0.7" top="0.75" bottom="0.75" header="0.3" footer="0.3"/>
  <pageSetup paperSize="9" orientation="portrait" r:id="rId1"/>
  <ignoredErrors>
    <ignoredError sqref="L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90" zoomScaleNormal="90" workbookViewId="0">
      <selection activeCell="A6" sqref="A6"/>
    </sheetView>
  </sheetViews>
  <sheetFormatPr defaultRowHeight="15" x14ac:dyDescent="0.25"/>
  <cols>
    <col min="1" max="1" width="11.28515625" bestFit="1" customWidth="1"/>
    <col min="4" max="4" width="11.5703125" bestFit="1" customWidth="1"/>
    <col min="5" max="5" width="12.28515625" customWidth="1"/>
    <col min="6" max="6" width="3.85546875" customWidth="1"/>
    <col min="7" max="7" width="16.42578125" bestFit="1" customWidth="1"/>
    <col min="8" max="8" width="5.140625" customWidth="1"/>
    <col min="9" max="9" width="13.42578125" customWidth="1"/>
    <col min="21" max="21" width="12.42578125" customWidth="1"/>
    <col min="22" max="22" width="10.42578125" bestFit="1" customWidth="1"/>
    <col min="23" max="23" width="11" customWidth="1"/>
    <col min="24" max="24" width="12.5703125" customWidth="1"/>
    <col min="25" max="25" width="10.42578125" customWidth="1"/>
    <col min="26" max="26" width="10.140625" customWidth="1"/>
    <col min="27" max="27" width="10.7109375" customWidth="1"/>
    <col min="28" max="28" width="10" bestFit="1" customWidth="1"/>
    <col min="29" max="29" width="11.5703125" bestFit="1" customWidth="1"/>
    <col min="30" max="30" width="10.140625" customWidth="1"/>
    <col min="32" max="32" width="2.140625" customWidth="1"/>
    <col min="33" max="33" width="10.140625" hidden="1" customWidth="1"/>
    <col min="35" max="35" width="10" bestFit="1" customWidth="1"/>
    <col min="36" max="36" width="12.7109375" bestFit="1" customWidth="1"/>
    <col min="38" max="39" width="10.5703125" customWidth="1"/>
    <col min="40" max="40" width="10" bestFit="1" customWidth="1"/>
    <col min="41" max="41" width="10.140625" bestFit="1" customWidth="1"/>
    <col min="42" max="42" width="10.42578125" bestFit="1" customWidth="1"/>
    <col min="43" max="43" width="10" bestFit="1" customWidth="1"/>
    <col min="44" max="44" width="10.140625" bestFit="1" customWidth="1"/>
  </cols>
  <sheetData>
    <row r="1" spans="1:44" ht="18.75" x14ac:dyDescent="0.3">
      <c r="A1" s="8" t="s">
        <v>218</v>
      </c>
      <c r="B1" s="8"/>
      <c r="C1" s="8"/>
      <c r="D1" s="9"/>
    </row>
    <row r="2" spans="1:44" x14ac:dyDescent="0.25">
      <c r="A2" s="198" t="s">
        <v>220</v>
      </c>
      <c r="B2" s="115"/>
      <c r="C2" s="198" t="s">
        <v>190</v>
      </c>
      <c r="D2" s="198"/>
      <c r="E2" s="198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</row>
    <row r="3" spans="1:44" x14ac:dyDescent="0.25">
      <c r="G3" s="197" t="s">
        <v>219</v>
      </c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</row>
    <row r="4" spans="1:44" s="189" customFormat="1" x14ac:dyDescent="0.25">
      <c r="G4" s="197"/>
    </row>
    <row r="5" spans="1:44" x14ac:dyDescent="0.25">
      <c r="E5" s="199" t="s">
        <v>215</v>
      </c>
      <c r="I5" s="196" t="s">
        <v>2</v>
      </c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</row>
    <row r="6" spans="1:44" x14ac:dyDescent="0.25">
      <c r="A6" s="4">
        <v>41275</v>
      </c>
      <c r="B6" t="s">
        <v>216</v>
      </c>
      <c r="D6" s="2">
        <v>239.36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</row>
    <row r="7" spans="1:44" x14ac:dyDescent="0.25">
      <c r="B7" t="s">
        <v>4</v>
      </c>
      <c r="E7" s="2">
        <v>245</v>
      </c>
      <c r="G7" t="s">
        <v>146</v>
      </c>
      <c r="I7" s="2">
        <v>155.9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x14ac:dyDescent="0.25">
      <c r="B8" t="s">
        <v>50</v>
      </c>
      <c r="E8" s="2">
        <v>182.5</v>
      </c>
      <c r="G8" t="s">
        <v>172</v>
      </c>
      <c r="I8" s="2">
        <v>90</v>
      </c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</row>
    <row r="9" spans="1:44" x14ac:dyDescent="0.25">
      <c r="B9" t="s">
        <v>222</v>
      </c>
      <c r="E9" s="2">
        <v>629.07000000000005</v>
      </c>
      <c r="G9" t="s">
        <v>193</v>
      </c>
      <c r="I9" s="2">
        <v>375</v>
      </c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</row>
    <row r="10" spans="1:44" x14ac:dyDescent="0.25">
      <c r="E10" s="2"/>
      <c r="G10" t="s">
        <v>96</v>
      </c>
      <c r="I10" s="2">
        <v>72.11</v>
      </c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4" x14ac:dyDescent="0.25">
      <c r="E11" s="2"/>
      <c r="G11" t="s">
        <v>221</v>
      </c>
      <c r="I11" s="2">
        <v>446.25</v>
      </c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</row>
    <row r="12" spans="1:44" x14ac:dyDescent="0.25">
      <c r="A12" s="4">
        <v>41639</v>
      </c>
      <c r="B12" t="s">
        <v>7</v>
      </c>
      <c r="D12" s="2">
        <v>156.66999999999999</v>
      </c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</row>
    <row r="13" spans="1:44" x14ac:dyDescent="0.25">
      <c r="E13" s="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x14ac:dyDescent="0.25">
      <c r="E14" s="2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</row>
    <row r="15" spans="1:44" ht="17.25" x14ac:dyDescent="0.4">
      <c r="A15" s="198" t="s">
        <v>223</v>
      </c>
      <c r="B15" s="198"/>
      <c r="E15" s="200" t="s">
        <v>224</v>
      </c>
      <c r="I15" s="199" t="s">
        <v>224</v>
      </c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</row>
    <row r="16" spans="1:44" ht="17.25" x14ac:dyDescent="0.4">
      <c r="E16" s="200" t="s">
        <v>226</v>
      </c>
      <c r="I16" s="199" t="s">
        <v>225</v>
      </c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</row>
    <row r="17" spans="1:44" x14ac:dyDescent="0.25">
      <c r="E17" s="189"/>
      <c r="F17" s="189"/>
      <c r="G17" s="189"/>
      <c r="H17" s="189"/>
      <c r="I17" s="189"/>
      <c r="J17" s="189"/>
      <c r="K17" s="189"/>
      <c r="L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</row>
    <row r="18" spans="1:44" x14ac:dyDescent="0.25">
      <c r="B18" t="s">
        <v>227</v>
      </c>
      <c r="D18" s="2">
        <v>600</v>
      </c>
      <c r="E18" s="2"/>
      <c r="G18" t="s">
        <v>146</v>
      </c>
      <c r="I18" s="2">
        <v>50</v>
      </c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</row>
    <row r="19" spans="1:44" x14ac:dyDescent="0.25">
      <c r="B19" t="s">
        <v>50</v>
      </c>
      <c r="D19" s="2">
        <v>300</v>
      </c>
      <c r="G19" t="s">
        <v>194</v>
      </c>
      <c r="I19" s="2">
        <v>50</v>
      </c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</row>
    <row r="20" spans="1:44" x14ac:dyDescent="0.25">
      <c r="D20" s="2"/>
      <c r="G20" t="s">
        <v>96</v>
      </c>
      <c r="I20" s="2">
        <v>100</v>
      </c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</row>
    <row r="21" spans="1:44" x14ac:dyDescent="0.25">
      <c r="B21" t="s">
        <v>229</v>
      </c>
      <c r="D21" s="2">
        <v>1500</v>
      </c>
      <c r="G21" t="s">
        <v>228</v>
      </c>
      <c r="I21" s="2">
        <v>2200</v>
      </c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</row>
    <row r="22" spans="1:44" x14ac:dyDescent="0.25">
      <c r="I22" s="2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</row>
    <row r="23" spans="1:44" x14ac:dyDescent="0.25"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</row>
    <row r="24" spans="1:44" x14ac:dyDescent="0.25"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</row>
    <row r="25" spans="1:44" x14ac:dyDescent="0.25">
      <c r="A25" s="198" t="s">
        <v>230</v>
      </c>
      <c r="B25" s="198"/>
      <c r="C25" s="198" t="s">
        <v>231</v>
      </c>
      <c r="D25" s="115"/>
      <c r="E25" s="115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</row>
    <row r="26" spans="1:44" x14ac:dyDescent="0.25"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x14ac:dyDescent="0.25">
      <c r="E27" s="199" t="s">
        <v>215</v>
      </c>
      <c r="F27" s="189"/>
      <c r="G27" s="189"/>
      <c r="H27" s="189"/>
      <c r="I27" s="196" t="s">
        <v>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x14ac:dyDescent="0.25">
      <c r="A28" s="4">
        <v>41275</v>
      </c>
      <c r="B28" t="s">
        <v>216</v>
      </c>
      <c r="D28" s="2">
        <v>2309.5</v>
      </c>
      <c r="E28" s="2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</row>
    <row r="29" spans="1:44" x14ac:dyDescent="0.25">
      <c r="B29" t="s">
        <v>232</v>
      </c>
      <c r="D29" s="2"/>
      <c r="E29" s="2">
        <v>375</v>
      </c>
      <c r="G29" t="s">
        <v>233</v>
      </c>
      <c r="I29" s="2">
        <v>245</v>
      </c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</row>
    <row r="30" spans="1:44" x14ac:dyDescent="0.25">
      <c r="B30" t="s">
        <v>234</v>
      </c>
      <c r="D30" s="2"/>
      <c r="E30" s="2">
        <v>31.26</v>
      </c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</row>
    <row r="31" spans="1:44" x14ac:dyDescent="0.25">
      <c r="A31" s="4">
        <v>41639</v>
      </c>
      <c r="B31" t="s">
        <v>7</v>
      </c>
      <c r="D31" s="170">
        <v>2470.7600000000002</v>
      </c>
      <c r="E31" s="2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</row>
    <row r="32" spans="1:44" x14ac:dyDescent="0.25"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</row>
    <row r="33" spans="20:44" x14ac:dyDescent="0.25"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</row>
    <row r="34" spans="20:44" x14ac:dyDescent="0.25"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</row>
    <row r="35" spans="20:44" x14ac:dyDescent="0.25"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</row>
    <row r="36" spans="20:44" x14ac:dyDescent="0.25"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</row>
    <row r="37" spans="20:44" x14ac:dyDescent="0.25"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</row>
    <row r="38" spans="20:44" x14ac:dyDescent="0.25"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</row>
    <row r="39" spans="20:44" x14ac:dyDescent="0.25"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</row>
    <row r="40" spans="20:44" x14ac:dyDescent="0.25"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</row>
    <row r="41" spans="20:44" x14ac:dyDescent="0.25"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</row>
    <row r="42" spans="20:44" x14ac:dyDescent="0.25"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</row>
    <row r="43" spans="20:44" x14ac:dyDescent="0.25"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</row>
    <row r="44" spans="20:44" x14ac:dyDescent="0.25">
      <c r="U44" s="189"/>
      <c r="V44" s="195"/>
    </row>
    <row r="48" spans="20:44" x14ac:dyDescent="0.25">
      <c r="X48" s="189"/>
      <c r="Y48" s="195"/>
    </row>
    <row r="49" spans="24:25" x14ac:dyDescent="0.25">
      <c r="X49" s="189"/>
      <c r="Y49" s="195"/>
    </row>
    <row r="50" spans="24:25" x14ac:dyDescent="0.25">
      <c r="X50" s="189"/>
      <c r="Y50" s="195"/>
    </row>
    <row r="51" spans="24:25" x14ac:dyDescent="0.25">
      <c r="X51" s="189"/>
      <c r="Y51" s="195"/>
    </row>
    <row r="52" spans="24:25" x14ac:dyDescent="0.25">
      <c r="X52" s="189"/>
      <c r="Y52" s="195"/>
    </row>
    <row r="53" spans="24:25" x14ac:dyDescent="0.25">
      <c r="X53" s="189"/>
      <c r="Y53" s="195"/>
    </row>
    <row r="54" spans="24:25" x14ac:dyDescent="0.25">
      <c r="X54" s="189"/>
      <c r="Y54" s="195"/>
    </row>
    <row r="55" spans="24:25" x14ac:dyDescent="0.25">
      <c r="X55" s="189"/>
      <c r="Y55" s="195"/>
    </row>
    <row r="56" spans="24:25" x14ac:dyDescent="0.25">
      <c r="X56" s="189"/>
      <c r="Y56" s="195"/>
    </row>
    <row r="57" spans="24:25" x14ac:dyDescent="0.25">
      <c r="X57" s="189"/>
      <c r="Y57" s="19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tabSelected="1" zoomScale="80" zoomScaleNormal="80" workbookViewId="0">
      <selection activeCell="M53" sqref="M53"/>
    </sheetView>
  </sheetViews>
  <sheetFormatPr defaultRowHeight="15" x14ac:dyDescent="0.25"/>
  <cols>
    <col min="1" max="1" width="2.140625" customWidth="1"/>
    <col min="2" max="2" width="12.28515625" customWidth="1"/>
    <col min="3" max="3" width="27.85546875" customWidth="1"/>
    <col min="4" max="4" width="23.42578125" customWidth="1"/>
    <col min="5" max="5" width="12" customWidth="1"/>
    <col min="6" max="6" width="12.85546875" customWidth="1"/>
    <col min="7" max="7" width="12.140625" customWidth="1"/>
    <col min="8" max="8" width="12.42578125" customWidth="1"/>
    <col min="9" max="9" width="10.7109375" customWidth="1"/>
    <col min="10" max="10" width="3.28515625" customWidth="1"/>
    <col min="11" max="11" width="10.42578125" customWidth="1"/>
    <col min="12" max="12" width="10.140625" customWidth="1"/>
    <col min="13" max="13" width="16.28515625" customWidth="1"/>
    <col min="14" max="14" width="3.140625" customWidth="1"/>
    <col min="15" max="15" width="12" customWidth="1"/>
    <col min="16" max="16" width="12.85546875" customWidth="1"/>
    <col min="17" max="17" width="12.140625" customWidth="1"/>
    <col min="18" max="18" width="12.42578125" customWidth="1"/>
    <col min="19" max="19" width="10.7109375" customWidth="1"/>
    <col min="20" max="20" width="11.140625" customWidth="1"/>
    <col min="21" max="21" width="12.28515625" customWidth="1"/>
    <col min="22" max="23" width="13" customWidth="1"/>
    <col min="24" max="24" width="13.5703125" customWidth="1"/>
    <col min="25" max="25" width="12.140625" customWidth="1"/>
    <col min="26" max="26" width="3.5703125" customWidth="1"/>
    <col min="27" max="27" width="2.85546875" customWidth="1"/>
  </cols>
  <sheetData>
    <row r="1" spans="2:25" s="189" customFormat="1" ht="30.75" customHeight="1" x14ac:dyDescent="0.4">
      <c r="B1" s="215" t="s">
        <v>259</v>
      </c>
      <c r="C1" s="9"/>
      <c r="D1" s="9"/>
      <c r="E1" s="9"/>
      <c r="F1" s="9"/>
      <c r="G1" s="9"/>
      <c r="H1" s="9"/>
      <c r="I1" s="9"/>
    </row>
    <row r="2" spans="2:25" s="189" customFormat="1" ht="18.75" customHeight="1" thickBot="1" x14ac:dyDescent="0.3"/>
    <row r="3" spans="2:25" ht="21" customHeight="1" thickBot="1" x14ac:dyDescent="0.55000000000000004">
      <c r="B3" s="252" t="s">
        <v>260</v>
      </c>
      <c r="C3" s="253"/>
      <c r="D3" s="253"/>
      <c r="E3" s="253"/>
      <c r="F3" s="253"/>
      <c r="G3" s="254">
        <v>2016</v>
      </c>
      <c r="I3" s="106" t="s">
        <v>161</v>
      </c>
      <c r="L3" s="189"/>
      <c r="P3" s="189"/>
      <c r="Q3" s="189"/>
      <c r="R3" s="189"/>
      <c r="S3" s="189"/>
      <c r="T3" s="189"/>
      <c r="U3" s="189"/>
      <c r="V3" s="189"/>
      <c r="W3" s="189"/>
      <c r="X3" s="189"/>
      <c r="Y3" s="189"/>
    </row>
    <row r="4" spans="2:25" ht="18" customHeight="1" x14ac:dyDescent="0.3">
      <c r="D4" s="234" t="s">
        <v>238</v>
      </c>
      <c r="E4" s="37"/>
      <c r="F4" s="37"/>
      <c r="H4" s="97"/>
      <c r="I4" s="102" t="s">
        <v>214</v>
      </c>
      <c r="L4" s="189"/>
      <c r="P4" s="189"/>
      <c r="Q4" s="189"/>
      <c r="R4" s="189"/>
      <c r="S4" s="189"/>
      <c r="T4" s="189"/>
      <c r="U4" s="189"/>
      <c r="V4" s="189"/>
      <c r="W4" s="189"/>
      <c r="X4" s="189"/>
      <c r="Y4" s="189"/>
    </row>
    <row r="5" spans="2:25" ht="15.75" thickBot="1" x14ac:dyDescent="0.3">
      <c r="L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2:25" ht="20.25" x14ac:dyDescent="0.4">
      <c r="B6" s="223" t="s">
        <v>196</v>
      </c>
      <c r="C6" s="224"/>
      <c r="D6" s="216" t="s">
        <v>197</v>
      </c>
      <c r="E6" s="217" t="s">
        <v>20</v>
      </c>
      <c r="F6" s="218"/>
      <c r="G6" s="219" t="s">
        <v>3</v>
      </c>
      <c r="H6" s="189"/>
      <c r="I6" s="189"/>
      <c r="J6" s="250"/>
      <c r="K6" s="250"/>
      <c r="L6" s="250"/>
      <c r="M6" s="250"/>
      <c r="N6" s="250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2:25" ht="18" x14ac:dyDescent="0.4">
      <c r="B7" s="220" t="s">
        <v>1</v>
      </c>
      <c r="C7" s="100" t="s">
        <v>245</v>
      </c>
      <c r="D7" s="95" t="s">
        <v>15</v>
      </c>
      <c r="E7" s="96" t="s">
        <v>16</v>
      </c>
      <c r="F7" s="214" t="s">
        <v>2</v>
      </c>
      <c r="G7" s="67" t="s">
        <v>199</v>
      </c>
      <c r="H7" s="189"/>
      <c r="I7" s="189"/>
      <c r="J7" s="250"/>
      <c r="K7" s="249" t="s">
        <v>257</v>
      </c>
      <c r="L7" s="189"/>
      <c r="M7" s="189"/>
      <c r="N7" s="250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</row>
    <row r="8" spans="2:25" s="189" customFormat="1" ht="18" x14ac:dyDescent="0.4">
      <c r="B8" s="220"/>
      <c r="C8" s="100"/>
      <c r="D8" s="95"/>
      <c r="E8" s="96"/>
      <c r="F8" s="34"/>
      <c r="G8" s="177"/>
      <c r="J8" s="250"/>
      <c r="N8" s="250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x14ac:dyDescent="0.25">
      <c r="B9" s="221">
        <v>42370</v>
      </c>
      <c r="C9" s="168" t="s">
        <v>253</v>
      </c>
      <c r="D9" s="33"/>
      <c r="E9" s="34"/>
      <c r="F9" s="34"/>
      <c r="G9" s="34">
        <v>1800.95</v>
      </c>
      <c r="H9" s="189"/>
      <c r="I9" s="189"/>
      <c r="J9" s="250"/>
      <c r="K9" s="249" t="s">
        <v>258</v>
      </c>
      <c r="L9" s="249"/>
      <c r="M9" s="249"/>
      <c r="N9" s="250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2:25" x14ac:dyDescent="0.25">
      <c r="B10" s="221">
        <v>42370</v>
      </c>
      <c r="C10" s="65" t="s">
        <v>254</v>
      </c>
      <c r="D10" s="65"/>
      <c r="E10" s="34">
        <v>4.7</v>
      </c>
      <c r="F10" s="34">
        <v>0</v>
      </c>
      <c r="G10" s="34">
        <v>1805.65</v>
      </c>
      <c r="H10" s="189"/>
      <c r="I10" s="189"/>
      <c r="J10" s="250"/>
      <c r="L10" s="189"/>
      <c r="M10" s="189"/>
      <c r="N10" s="250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</row>
    <row r="11" spans="2:25" x14ac:dyDescent="0.25">
      <c r="B11" s="221"/>
      <c r="C11" s="65" t="s">
        <v>46</v>
      </c>
      <c r="D11" s="65" t="s">
        <v>190</v>
      </c>
      <c r="E11" s="34">
        <v>450</v>
      </c>
      <c r="F11" s="34">
        <v>0</v>
      </c>
      <c r="G11" s="34">
        <v>2255.65</v>
      </c>
      <c r="H11" s="189"/>
      <c r="I11" s="189"/>
      <c r="J11" s="250"/>
      <c r="K11" s="250"/>
      <c r="L11" s="250"/>
      <c r="M11" s="250"/>
      <c r="N11" s="250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</row>
    <row r="12" spans="2:25" x14ac:dyDescent="0.25">
      <c r="B12" s="221"/>
      <c r="C12" s="65"/>
      <c r="D12" s="65"/>
      <c r="E12" s="34"/>
      <c r="F12" s="34"/>
      <c r="G12" s="34"/>
      <c r="H12" s="189"/>
      <c r="I12" s="189"/>
      <c r="J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</row>
    <row r="13" spans="2:25" s="165" customFormat="1" x14ac:dyDescent="0.25">
      <c r="B13" s="221"/>
      <c r="C13" s="65"/>
      <c r="D13" s="65"/>
      <c r="E13" s="34"/>
      <c r="F13" s="34"/>
      <c r="G13" s="34"/>
      <c r="H13" s="189"/>
      <c r="I13" s="189"/>
      <c r="J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</row>
    <row r="14" spans="2:25" ht="15" customHeight="1" thickBot="1" x14ac:dyDescent="0.3">
      <c r="B14" s="221"/>
      <c r="C14" s="65"/>
      <c r="D14" s="65"/>
      <c r="E14" s="202"/>
      <c r="F14" s="202"/>
      <c r="G14" s="202"/>
      <c r="H14" s="189"/>
      <c r="I14" s="189"/>
      <c r="J14" s="189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2:25" x14ac:dyDescent="0.25">
      <c r="B15" s="221">
        <v>42735</v>
      </c>
      <c r="C15" s="169" t="s">
        <v>7</v>
      </c>
      <c r="D15" s="65"/>
      <c r="E15" s="201">
        <v>454.7</v>
      </c>
      <c r="F15" s="34">
        <f>SUM(F9:F13)</f>
        <v>0</v>
      </c>
      <c r="G15" s="201">
        <f>G11</f>
        <v>2255.65</v>
      </c>
      <c r="H15" s="189"/>
      <c r="I15" s="189"/>
      <c r="J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</row>
    <row r="16" spans="2:25" s="165" customFormat="1" ht="18" customHeight="1" thickBot="1" x14ac:dyDescent="0.3">
      <c r="B16" s="221"/>
      <c r="C16" s="40"/>
      <c r="D16" s="40"/>
      <c r="E16" s="203"/>
      <c r="F16" s="203"/>
      <c r="G16" s="203"/>
      <c r="H16" s="189"/>
      <c r="I16" s="189"/>
      <c r="J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</row>
    <row r="17" spans="2:25" ht="16.5" thickTop="1" thickBot="1" x14ac:dyDescent="0.3">
      <c r="B17" s="48"/>
      <c r="C17" s="49"/>
      <c r="D17" s="49"/>
      <c r="E17" s="49"/>
      <c r="F17" s="49"/>
      <c r="G17" s="50"/>
      <c r="H17" s="189"/>
      <c r="I17" s="189"/>
      <c r="J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</row>
    <row r="18" spans="2:25" x14ac:dyDescent="0.25">
      <c r="H18" s="189"/>
      <c r="I18" s="189"/>
      <c r="J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</row>
    <row r="19" spans="2:25" x14ac:dyDescent="0.25"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</row>
    <row r="20" spans="2:25" ht="24" customHeight="1" x14ac:dyDescent="0.4">
      <c r="B20" s="215" t="s">
        <v>261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</row>
    <row r="21" spans="2:25" ht="15.75" thickBot="1" x14ac:dyDescent="0.3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</row>
    <row r="22" spans="2:25" ht="24.75" customHeight="1" thickBot="1" x14ac:dyDescent="0.55000000000000004">
      <c r="B22" s="172" t="s">
        <v>262</v>
      </c>
      <c r="C22" s="173"/>
      <c r="D22" s="173"/>
      <c r="E22" s="173"/>
      <c r="F22" s="173"/>
      <c r="G22" s="251">
        <v>2016</v>
      </c>
      <c r="H22" s="98"/>
      <c r="J22" s="189"/>
      <c r="K22" s="189"/>
      <c r="L22" s="101" t="s">
        <v>161</v>
      </c>
      <c r="M22" s="189"/>
      <c r="N22" s="189"/>
    </row>
    <row r="23" spans="2:25" ht="16.5" customHeight="1" x14ac:dyDescent="0.3">
      <c r="B23" s="189"/>
      <c r="C23" s="189"/>
      <c r="D23" s="234" t="s">
        <v>237</v>
      </c>
      <c r="E23" s="235"/>
      <c r="F23" s="235"/>
      <c r="G23" s="189"/>
      <c r="H23" s="97"/>
      <c r="J23" s="189"/>
      <c r="K23" s="189"/>
      <c r="L23" s="102" t="s">
        <v>214</v>
      </c>
      <c r="M23" s="189"/>
      <c r="N23" s="189"/>
    </row>
    <row r="24" spans="2:25" ht="15.75" thickBot="1" x14ac:dyDescent="0.3"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</row>
    <row r="25" spans="2:25" ht="18.75" x14ac:dyDescent="0.3">
      <c r="B25" s="223" t="s">
        <v>239</v>
      </c>
      <c r="C25" s="225"/>
      <c r="D25" s="41"/>
      <c r="E25" s="41"/>
      <c r="F25" s="41"/>
      <c r="G25" s="41"/>
      <c r="H25" s="41"/>
      <c r="I25" s="41"/>
      <c r="J25" s="41"/>
      <c r="K25" s="41"/>
      <c r="L25" s="42"/>
      <c r="M25" s="189"/>
      <c r="N25" s="189"/>
    </row>
    <row r="26" spans="2:25" x14ac:dyDescent="0.25">
      <c r="B26" s="226" t="s">
        <v>240</v>
      </c>
      <c r="C26" s="227" t="s">
        <v>244</v>
      </c>
      <c r="D26" s="40"/>
      <c r="E26" s="228" t="s">
        <v>241</v>
      </c>
      <c r="F26" s="241" t="s">
        <v>3</v>
      </c>
      <c r="G26" s="40"/>
      <c r="H26" s="258" t="s">
        <v>245</v>
      </c>
      <c r="I26" s="258"/>
      <c r="J26" s="229"/>
      <c r="K26" s="228" t="s">
        <v>2</v>
      </c>
      <c r="L26" s="239" t="s">
        <v>7</v>
      </c>
      <c r="M26" s="189"/>
    </row>
    <row r="27" spans="2:25" x14ac:dyDescent="0.25">
      <c r="B27" s="43"/>
      <c r="C27" s="40"/>
      <c r="D27" s="40"/>
      <c r="E27" s="40"/>
      <c r="F27" s="15"/>
      <c r="G27" s="40"/>
      <c r="H27" s="40"/>
      <c r="I27" s="40"/>
      <c r="J27" s="40"/>
      <c r="K27" s="40"/>
      <c r="L27" s="44"/>
      <c r="M27" s="189"/>
    </row>
    <row r="28" spans="2:25" x14ac:dyDescent="0.25">
      <c r="B28" s="230">
        <v>42370</v>
      </c>
      <c r="C28" s="227" t="s">
        <v>216</v>
      </c>
      <c r="D28" s="40"/>
      <c r="E28" s="40"/>
      <c r="F28" s="242">
        <v>90.48</v>
      </c>
      <c r="G28" s="40"/>
      <c r="H28" s="40" t="s">
        <v>121</v>
      </c>
      <c r="I28" s="40"/>
      <c r="J28" s="40"/>
      <c r="K28" s="176">
        <v>450</v>
      </c>
      <c r="L28" s="44"/>
      <c r="M28" s="189"/>
    </row>
    <row r="29" spans="2:25" x14ac:dyDescent="0.25">
      <c r="B29" s="43"/>
      <c r="C29" s="40" t="s">
        <v>4</v>
      </c>
      <c r="D29" s="40"/>
      <c r="E29" s="176">
        <v>0</v>
      </c>
      <c r="F29" s="33"/>
      <c r="G29" s="40"/>
      <c r="H29" s="40" t="s">
        <v>146</v>
      </c>
      <c r="I29" s="40"/>
      <c r="J29" s="40"/>
      <c r="K29" s="176">
        <v>30.45</v>
      </c>
      <c r="L29" s="44"/>
      <c r="M29" s="189"/>
    </row>
    <row r="30" spans="2:25" x14ac:dyDescent="0.25">
      <c r="B30" s="43"/>
      <c r="C30" s="40" t="s">
        <v>242</v>
      </c>
      <c r="D30" s="176"/>
      <c r="E30" s="176">
        <v>698.19</v>
      </c>
      <c r="F30" s="33"/>
      <c r="G30" s="40"/>
      <c r="H30" s="40" t="s">
        <v>96</v>
      </c>
      <c r="I30" s="40"/>
      <c r="J30" s="40"/>
      <c r="K30" s="176">
        <v>79.5</v>
      </c>
      <c r="L30" s="44"/>
      <c r="M30" s="189"/>
    </row>
    <row r="31" spans="2:25" x14ac:dyDescent="0.25">
      <c r="B31" s="43"/>
      <c r="C31" s="40" t="s">
        <v>50</v>
      </c>
      <c r="D31" s="176"/>
      <c r="E31" s="176">
        <v>162.5</v>
      </c>
      <c r="F31" s="33"/>
      <c r="G31" s="40"/>
      <c r="H31" s="40" t="s">
        <v>172</v>
      </c>
      <c r="I31" s="40"/>
      <c r="J31" s="40"/>
      <c r="K31" s="176">
        <v>50</v>
      </c>
      <c r="L31" s="44"/>
      <c r="M31" s="189"/>
    </row>
    <row r="32" spans="2:25" x14ac:dyDescent="0.25">
      <c r="B32" s="43"/>
      <c r="C32" s="40" t="s">
        <v>243</v>
      </c>
      <c r="D32" s="176"/>
      <c r="E32" s="176">
        <v>0</v>
      </c>
      <c r="F32" s="33"/>
      <c r="G32" s="40"/>
      <c r="H32" s="40" t="s">
        <v>246</v>
      </c>
      <c r="I32" s="40"/>
      <c r="J32" s="40"/>
      <c r="K32" s="176">
        <v>0</v>
      </c>
      <c r="L32" s="44"/>
      <c r="M32" s="189"/>
    </row>
    <row r="33" spans="2:19" ht="15.75" thickBot="1" x14ac:dyDescent="0.3">
      <c r="B33" s="232">
        <v>42735</v>
      </c>
      <c r="C33" s="233" t="s">
        <v>7</v>
      </c>
      <c r="D33" s="175"/>
      <c r="E33" s="175"/>
      <c r="F33" s="175"/>
      <c r="G33" s="49"/>
      <c r="H33" s="49"/>
      <c r="I33" s="49"/>
      <c r="J33" s="49"/>
      <c r="K33" s="175"/>
      <c r="L33" s="240">
        <v>341.22</v>
      </c>
      <c r="M33" s="189"/>
    </row>
    <row r="34" spans="2:19" ht="15.75" thickBot="1" x14ac:dyDescent="0.3">
      <c r="B34" s="189"/>
      <c r="C34" s="189"/>
      <c r="D34" s="189"/>
      <c r="E34" s="49"/>
      <c r="F34" s="189"/>
      <c r="G34" s="189"/>
      <c r="H34" s="189"/>
      <c r="I34" s="189"/>
      <c r="J34" s="189"/>
      <c r="K34" s="49"/>
      <c r="L34" s="189"/>
      <c r="M34" s="189"/>
    </row>
    <row r="35" spans="2:19" x14ac:dyDescent="0.25">
      <c r="B35" s="189"/>
      <c r="C35" s="189"/>
      <c r="D35" s="189"/>
      <c r="L35" s="189"/>
      <c r="M35" s="189"/>
      <c r="P35" s="189"/>
      <c r="Q35" s="189"/>
      <c r="R35" s="189"/>
      <c r="S35" s="189"/>
    </row>
    <row r="36" spans="2:19" x14ac:dyDescent="0.25">
      <c r="B36" s="189"/>
      <c r="C36" s="222" t="s">
        <v>255</v>
      </c>
      <c r="E36" s="243">
        <f>SUM(E29:E34)</f>
        <v>860.69</v>
      </c>
      <c r="F36" s="244"/>
      <c r="G36" s="244"/>
      <c r="H36" s="244"/>
      <c r="I36" s="244"/>
      <c r="J36" s="244"/>
      <c r="K36" s="243">
        <f>SUM(K28:K34)</f>
        <v>609.95000000000005</v>
      </c>
      <c r="L36" s="189"/>
      <c r="M36" s="189"/>
      <c r="P36" s="189"/>
      <c r="Q36" s="189"/>
      <c r="R36" s="189"/>
      <c r="S36" s="189"/>
    </row>
    <row r="37" spans="2:19" x14ac:dyDescent="0.25">
      <c r="B37" s="189"/>
      <c r="C37" s="189"/>
      <c r="D37" s="189"/>
      <c r="E37" s="245">
        <f>F28</f>
        <v>90.48</v>
      </c>
      <c r="F37" s="244"/>
      <c r="G37" s="244"/>
      <c r="H37" s="244"/>
      <c r="I37" s="244"/>
      <c r="J37" s="244"/>
      <c r="K37" s="244">
        <f>L33</f>
        <v>341.22</v>
      </c>
      <c r="L37" s="189"/>
      <c r="M37" s="189"/>
      <c r="P37" s="189"/>
      <c r="Q37" s="189"/>
      <c r="R37" s="189"/>
      <c r="S37" s="189"/>
    </row>
    <row r="38" spans="2:19" x14ac:dyDescent="0.25">
      <c r="B38" s="189"/>
      <c r="C38" s="189"/>
      <c r="D38" s="189"/>
      <c r="E38" s="244"/>
      <c r="F38" s="244"/>
      <c r="G38" s="244"/>
      <c r="H38" s="244"/>
      <c r="I38" s="244"/>
      <c r="J38" s="244"/>
      <c r="K38" s="244"/>
      <c r="L38" s="189"/>
      <c r="M38" s="189"/>
      <c r="P38" s="189"/>
      <c r="Q38" s="189"/>
      <c r="R38" s="189"/>
      <c r="S38" s="189"/>
    </row>
    <row r="39" spans="2:19" x14ac:dyDescent="0.25">
      <c r="B39" s="189"/>
      <c r="C39" s="189"/>
      <c r="D39" s="189"/>
      <c r="E39" s="243">
        <f>SUM(E36:E38)</f>
        <v>951.17000000000007</v>
      </c>
      <c r="F39" s="244"/>
      <c r="G39" s="244"/>
      <c r="H39" s="244"/>
      <c r="I39" s="244"/>
      <c r="J39" s="244"/>
      <c r="K39" s="243">
        <f>SUM(K36:K38)</f>
        <v>951.17000000000007</v>
      </c>
      <c r="L39" s="189"/>
      <c r="M39" s="189"/>
      <c r="P39" s="189"/>
      <c r="Q39" s="189"/>
      <c r="R39" s="189"/>
      <c r="S39" s="189"/>
    </row>
    <row r="40" spans="2:19" x14ac:dyDescent="0.25">
      <c r="B40" s="189"/>
      <c r="C40" s="189"/>
      <c r="D40" s="189"/>
      <c r="E40" s="244"/>
      <c r="F40" s="244"/>
      <c r="G40" s="246" t="s">
        <v>247</v>
      </c>
      <c r="H40" s="247">
        <f>E39-K39</f>
        <v>0</v>
      </c>
      <c r="I40" s="244"/>
      <c r="J40" s="244"/>
      <c r="K40" s="244"/>
      <c r="L40" s="189"/>
      <c r="M40" s="189"/>
      <c r="P40" s="189"/>
      <c r="Q40" s="189"/>
      <c r="R40" s="189"/>
      <c r="S40" s="189"/>
    </row>
    <row r="41" spans="2:19" ht="10.5" customHeight="1" x14ac:dyDescent="0.25"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</row>
    <row r="42" spans="2:19" x14ac:dyDescent="0.25"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</row>
    <row r="43" spans="2:19" ht="15.75" thickBot="1" x14ac:dyDescent="0.3"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</row>
    <row r="44" spans="2:19" x14ac:dyDescent="0.25">
      <c r="B44" s="236"/>
      <c r="C44" s="41"/>
      <c r="D44" s="41"/>
      <c r="E44" s="41"/>
      <c r="F44" s="41"/>
      <c r="G44" s="41"/>
      <c r="H44" s="42"/>
      <c r="J44" s="165"/>
      <c r="K44" s="165"/>
      <c r="L44" s="165"/>
      <c r="M44" s="165"/>
      <c r="N44" s="165"/>
      <c r="O44" s="165"/>
      <c r="P44" s="165"/>
    </row>
    <row r="45" spans="2:19" x14ac:dyDescent="0.25">
      <c r="B45" s="237" t="s">
        <v>248</v>
      </c>
      <c r="C45" s="238"/>
      <c r="D45" s="238"/>
      <c r="E45" s="238"/>
      <c r="F45" s="238"/>
      <c r="G45" s="238"/>
      <c r="H45" s="44"/>
      <c r="J45" s="165"/>
      <c r="K45" s="165"/>
      <c r="L45" s="165"/>
      <c r="M45" s="165"/>
      <c r="N45" s="165"/>
      <c r="O45" s="165"/>
      <c r="P45" s="165"/>
    </row>
    <row r="46" spans="2:19" x14ac:dyDescent="0.25">
      <c r="B46" s="43"/>
      <c r="C46" s="40"/>
      <c r="D46" s="40"/>
      <c r="E46" s="40"/>
      <c r="F46" s="40"/>
      <c r="G46" s="40"/>
      <c r="H46" s="44"/>
      <c r="J46" s="165"/>
      <c r="K46" s="165"/>
      <c r="L46" s="165"/>
      <c r="M46" s="165"/>
      <c r="N46" s="165"/>
      <c r="O46" s="165"/>
      <c r="P46" s="165"/>
    </row>
    <row r="47" spans="2:19" x14ac:dyDescent="0.25">
      <c r="B47" s="43" t="s">
        <v>249</v>
      </c>
      <c r="C47" s="40"/>
      <c r="D47" s="40"/>
      <c r="E47" s="40"/>
      <c r="F47" s="40"/>
      <c r="G47" s="40"/>
      <c r="H47" s="44"/>
      <c r="J47" s="165"/>
      <c r="K47" s="165"/>
      <c r="L47" s="165"/>
      <c r="M47" s="165"/>
      <c r="N47" s="165"/>
      <c r="O47" s="165"/>
      <c r="P47" s="165"/>
    </row>
    <row r="48" spans="2:19" x14ac:dyDescent="0.25">
      <c r="B48" s="43"/>
      <c r="C48" s="40"/>
      <c r="D48" s="40"/>
      <c r="E48" s="40"/>
      <c r="F48" s="40"/>
      <c r="G48" s="40"/>
      <c r="H48" s="44"/>
    </row>
    <row r="49" spans="2:8" x14ac:dyDescent="0.25">
      <c r="B49" s="43">
        <v>1</v>
      </c>
      <c r="C49" s="40" t="s">
        <v>250</v>
      </c>
      <c r="D49" s="40"/>
      <c r="E49" s="40"/>
      <c r="F49" s="176">
        <v>174.65</v>
      </c>
      <c r="G49" s="40"/>
      <c r="H49" s="44"/>
    </row>
    <row r="50" spans="2:8" x14ac:dyDescent="0.25">
      <c r="B50" s="43">
        <v>2</v>
      </c>
      <c r="C50" s="40" t="s">
        <v>251</v>
      </c>
      <c r="D50" s="40"/>
      <c r="E50" s="40"/>
      <c r="F50" s="176">
        <v>64.5</v>
      </c>
      <c r="G50" s="40"/>
      <c r="H50" s="44"/>
    </row>
    <row r="51" spans="2:8" x14ac:dyDescent="0.25">
      <c r="B51" s="43"/>
      <c r="C51" s="40"/>
      <c r="D51" s="40"/>
      <c r="E51" s="40"/>
      <c r="F51" s="176"/>
      <c r="G51" s="40"/>
      <c r="H51" s="44"/>
    </row>
    <row r="52" spans="2:8" x14ac:dyDescent="0.25">
      <c r="B52" s="43"/>
      <c r="C52" s="40"/>
      <c r="D52" s="227" t="s">
        <v>252</v>
      </c>
      <c r="E52" s="227"/>
      <c r="F52" s="231">
        <f>SUM(F49:F51)</f>
        <v>239.15</v>
      </c>
      <c r="G52" s="40"/>
      <c r="H52" s="44"/>
    </row>
    <row r="53" spans="2:8" x14ac:dyDescent="0.25">
      <c r="B53" s="43"/>
      <c r="C53" s="40"/>
      <c r="D53" s="40"/>
      <c r="E53" s="40"/>
      <c r="F53" s="40"/>
      <c r="G53" s="40"/>
      <c r="H53" s="44"/>
    </row>
    <row r="54" spans="2:8" ht="15.75" thickBot="1" x14ac:dyDescent="0.3">
      <c r="B54" s="48"/>
      <c r="C54" s="49"/>
      <c r="D54" s="49"/>
      <c r="E54" s="49"/>
      <c r="F54" s="49"/>
      <c r="G54" s="49"/>
      <c r="H54" s="50"/>
    </row>
    <row r="55" spans="2:8" x14ac:dyDescent="0.25">
      <c r="C55" s="189"/>
      <c r="D55" s="189"/>
      <c r="E55" s="189"/>
      <c r="F55" s="189"/>
    </row>
  </sheetData>
  <mergeCells count="1">
    <mergeCell ref="H26:I26"/>
  </mergeCells>
  <pageMargins left="0.7" right="0.7" top="0.75" bottom="0.75" header="0.3" footer="0.3"/>
  <pageSetup paperSize="9" scale="5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workbookViewId="0">
      <selection activeCell="O5" sqref="O5"/>
    </sheetView>
  </sheetViews>
  <sheetFormatPr defaultRowHeight="15" x14ac:dyDescent="0.25"/>
  <cols>
    <col min="1" max="1" width="2" customWidth="1"/>
    <col min="2" max="2" width="10.140625" customWidth="1"/>
    <col min="3" max="3" width="12" customWidth="1"/>
    <col min="4" max="4" width="13.7109375" customWidth="1"/>
    <col min="5" max="5" width="12" customWidth="1"/>
    <col min="6" max="6" width="12.85546875" customWidth="1"/>
    <col min="7" max="7" width="12.140625" customWidth="1"/>
    <col min="8" max="8" width="12.42578125" customWidth="1"/>
    <col min="9" max="9" width="10.7109375" customWidth="1"/>
    <col min="10" max="10" width="11.140625" customWidth="1"/>
    <col min="11" max="11" width="12.28515625" customWidth="1"/>
    <col min="12" max="13" width="13" customWidth="1"/>
    <col min="14" max="14" width="13.5703125" customWidth="1"/>
    <col min="15" max="15" width="12.140625" customWidth="1"/>
  </cols>
  <sheetData>
    <row r="1" spans="2:15" ht="26.25" x14ac:dyDescent="0.4">
      <c r="B1" s="215" t="s">
        <v>256</v>
      </c>
      <c r="C1" s="9"/>
      <c r="D1" s="9"/>
      <c r="E1" s="9"/>
      <c r="F1" s="9"/>
      <c r="G1" s="9"/>
      <c r="H1" s="9"/>
      <c r="I1" s="9"/>
    </row>
    <row r="2" spans="2:15" ht="15.75" thickBot="1" x14ac:dyDescent="0.3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2:15" x14ac:dyDescent="0.25">
      <c r="B3" s="189"/>
      <c r="C3" s="263" t="s">
        <v>198</v>
      </c>
      <c r="D3" s="264"/>
      <c r="E3" s="264"/>
      <c r="F3" s="264"/>
      <c r="G3" s="264"/>
      <c r="H3" s="265"/>
      <c r="I3" s="189"/>
      <c r="J3" s="189"/>
      <c r="K3" s="248" t="s">
        <v>236</v>
      </c>
      <c r="M3" s="189"/>
      <c r="N3" s="189"/>
      <c r="O3" s="189"/>
    </row>
    <row r="4" spans="2:15" ht="15.75" thickBot="1" x14ac:dyDescent="0.3">
      <c r="B4" s="189"/>
      <c r="C4" s="266"/>
      <c r="D4" s="267"/>
      <c r="E4" s="267"/>
      <c r="F4" s="267"/>
      <c r="G4" s="267"/>
      <c r="H4" s="268"/>
      <c r="I4" s="189"/>
      <c r="J4" s="189"/>
      <c r="K4" s="189"/>
      <c r="M4" s="189"/>
      <c r="N4" s="189"/>
      <c r="O4" s="189"/>
    </row>
    <row r="5" spans="2:15" ht="15.75" thickBot="1" x14ac:dyDescent="0.3">
      <c r="B5" s="190"/>
      <c r="C5" s="190"/>
      <c r="D5" s="190"/>
      <c r="E5" s="190"/>
      <c r="F5" s="189"/>
      <c r="G5" s="269" t="s">
        <v>190</v>
      </c>
      <c r="H5" s="270"/>
      <c r="I5" s="189"/>
      <c r="J5" s="189"/>
      <c r="K5" s="189"/>
      <c r="L5" s="189"/>
      <c r="M5" s="189"/>
      <c r="N5" s="189"/>
      <c r="O5" s="189"/>
    </row>
    <row r="6" spans="2:15" x14ac:dyDescent="0.25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2:15" x14ac:dyDescent="0.25"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204"/>
      <c r="N7" s="204"/>
      <c r="O7" s="189"/>
    </row>
    <row r="8" spans="2:15" x14ac:dyDescent="0.25">
      <c r="B8" s="4"/>
      <c r="C8" s="189"/>
      <c r="D8" s="189"/>
      <c r="E8" s="189"/>
      <c r="F8" s="189"/>
      <c r="G8" s="195"/>
      <c r="H8" s="195"/>
      <c r="I8" s="195"/>
      <c r="J8" s="189"/>
      <c r="K8" s="189"/>
      <c r="L8" s="189"/>
      <c r="M8" s="189"/>
      <c r="N8" s="189"/>
      <c r="O8" s="189"/>
    </row>
    <row r="9" spans="2:15" ht="15.75" thickBot="1" x14ac:dyDescent="0.3"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2:15" ht="21.75" thickBot="1" x14ac:dyDescent="0.4">
      <c r="B10" s="189"/>
      <c r="C10" s="180"/>
      <c r="D10" s="189"/>
      <c r="E10" s="189"/>
      <c r="F10" s="189"/>
      <c r="G10" s="271" t="s">
        <v>235</v>
      </c>
      <c r="H10" s="272"/>
      <c r="I10" s="272"/>
      <c r="J10" s="272"/>
      <c r="K10" s="272"/>
      <c r="L10" s="273"/>
      <c r="M10" s="189"/>
      <c r="N10" s="189"/>
      <c r="O10" s="189"/>
    </row>
    <row r="11" spans="2:15" ht="15.75" thickBot="1" x14ac:dyDescent="0.3"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2:15" ht="21.75" thickBot="1" x14ac:dyDescent="0.4">
      <c r="B12" s="189"/>
      <c r="C12" s="274" t="s">
        <v>217</v>
      </c>
      <c r="D12" s="275"/>
      <c r="E12" s="189"/>
      <c r="F12" s="189"/>
      <c r="G12" s="189"/>
      <c r="H12" s="189"/>
      <c r="I12" s="189"/>
      <c r="J12" s="274" t="s">
        <v>2</v>
      </c>
      <c r="K12" s="275"/>
      <c r="L12" s="189"/>
      <c r="M12" s="189"/>
      <c r="N12" s="189"/>
      <c r="O12" s="189"/>
    </row>
    <row r="13" spans="2:15" x14ac:dyDescent="0.25">
      <c r="B13" s="189"/>
      <c r="C13" s="189"/>
      <c r="D13" s="259" t="s">
        <v>191</v>
      </c>
      <c r="E13" s="260"/>
      <c r="F13" s="261"/>
      <c r="G13" s="188" t="s">
        <v>200</v>
      </c>
      <c r="H13" s="188" t="s">
        <v>192</v>
      </c>
      <c r="I13" s="189"/>
      <c r="J13" s="189"/>
      <c r="K13" s="262" t="s">
        <v>191</v>
      </c>
      <c r="L13" s="260"/>
      <c r="M13" s="261"/>
      <c r="N13" s="188" t="s">
        <v>200</v>
      </c>
      <c r="O13" s="188" t="s">
        <v>192</v>
      </c>
    </row>
    <row r="14" spans="2:15" ht="15.75" thickBot="1" x14ac:dyDescent="0.3">
      <c r="B14" s="4"/>
      <c r="C14" s="171"/>
      <c r="D14" s="191">
        <v>2014</v>
      </c>
      <c r="E14" s="192">
        <f>D14+1</f>
        <v>2015</v>
      </c>
      <c r="F14" s="193">
        <f>E14+1</f>
        <v>2016</v>
      </c>
      <c r="G14" s="194">
        <f>F14</f>
        <v>2016</v>
      </c>
      <c r="H14" s="194">
        <f>F14+1</f>
        <v>2017</v>
      </c>
      <c r="I14" s="189"/>
      <c r="J14" s="189"/>
      <c r="K14" s="181">
        <f>D14</f>
        <v>2014</v>
      </c>
      <c r="L14" s="182">
        <f>E14</f>
        <v>2015</v>
      </c>
      <c r="M14" s="183">
        <f>F14</f>
        <v>2016</v>
      </c>
      <c r="N14" s="194">
        <f>M14</f>
        <v>2016</v>
      </c>
      <c r="O14" s="194">
        <f>H14</f>
        <v>2017</v>
      </c>
    </row>
    <row r="15" spans="2:15" x14ac:dyDescent="0.25">
      <c r="B15" s="189"/>
      <c r="C15" s="171" t="s">
        <v>208</v>
      </c>
      <c r="D15" s="205">
        <v>800</v>
      </c>
      <c r="E15" s="207">
        <v>636.74</v>
      </c>
      <c r="F15" s="179">
        <v>663.19</v>
      </c>
      <c r="G15" s="211">
        <v>625</v>
      </c>
      <c r="H15" s="186">
        <v>650</v>
      </c>
      <c r="I15" s="189"/>
      <c r="J15" s="171" t="s">
        <v>201</v>
      </c>
      <c r="K15" s="207">
        <v>100</v>
      </c>
      <c r="L15" s="207">
        <v>150.71</v>
      </c>
      <c r="M15" s="207">
        <v>30.45</v>
      </c>
      <c r="N15" s="211">
        <v>50</v>
      </c>
      <c r="O15" s="186">
        <v>100</v>
      </c>
    </row>
    <row r="16" spans="2:15" x14ac:dyDescent="0.25">
      <c r="B16" s="189"/>
      <c r="C16" s="171" t="s">
        <v>205</v>
      </c>
      <c r="D16" s="206">
        <v>440</v>
      </c>
      <c r="E16" s="208">
        <v>215</v>
      </c>
      <c r="F16" s="178">
        <v>162.5</v>
      </c>
      <c r="G16" s="211">
        <v>200</v>
      </c>
      <c r="H16" s="186">
        <v>185</v>
      </c>
      <c r="I16" s="189"/>
      <c r="J16" s="171" t="s">
        <v>202</v>
      </c>
      <c r="K16" s="208">
        <v>110</v>
      </c>
      <c r="L16" s="208">
        <v>22.15</v>
      </c>
      <c r="M16" s="208">
        <v>79.5</v>
      </c>
      <c r="N16" s="211">
        <v>100</v>
      </c>
      <c r="O16" s="186">
        <v>85</v>
      </c>
    </row>
    <row r="17" spans="2:15" x14ac:dyDescent="0.25">
      <c r="B17" s="189"/>
      <c r="C17" s="171" t="s">
        <v>206</v>
      </c>
      <c r="D17" s="206">
        <v>30</v>
      </c>
      <c r="E17" s="208">
        <v>5.95</v>
      </c>
      <c r="F17" s="178">
        <v>4.7</v>
      </c>
      <c r="G17" s="211">
        <v>5</v>
      </c>
      <c r="H17" s="186">
        <v>1</v>
      </c>
      <c r="I17" s="189"/>
      <c r="J17" s="171" t="s">
        <v>203</v>
      </c>
      <c r="K17" s="208">
        <v>0</v>
      </c>
      <c r="L17" s="208">
        <v>0</v>
      </c>
      <c r="M17" s="208">
        <v>0</v>
      </c>
      <c r="N17" s="211">
        <v>15</v>
      </c>
      <c r="O17" s="186">
        <v>0</v>
      </c>
    </row>
    <row r="18" spans="2:15" x14ac:dyDescent="0.25">
      <c r="B18" s="189"/>
      <c r="C18" s="171" t="s">
        <v>207</v>
      </c>
      <c r="D18" s="206">
        <v>2100</v>
      </c>
      <c r="E18" s="208">
        <v>900</v>
      </c>
      <c r="F18" s="178"/>
      <c r="G18" s="211">
        <v>700</v>
      </c>
      <c r="H18" s="186">
        <v>200</v>
      </c>
      <c r="I18" s="189"/>
      <c r="J18" s="171" t="s">
        <v>212</v>
      </c>
      <c r="K18" s="208">
        <v>0</v>
      </c>
      <c r="L18" s="208">
        <v>900</v>
      </c>
      <c r="M18" s="208">
        <v>450</v>
      </c>
      <c r="N18" s="211">
        <v>600</v>
      </c>
      <c r="O18" s="186">
        <v>500</v>
      </c>
    </row>
    <row r="19" spans="2:15" x14ac:dyDescent="0.25">
      <c r="B19" s="189"/>
      <c r="C19" s="171" t="s">
        <v>209</v>
      </c>
      <c r="D19" s="206"/>
      <c r="E19" s="208">
        <v>140</v>
      </c>
      <c r="F19" s="178">
        <v>35</v>
      </c>
      <c r="G19" s="211">
        <v>35</v>
      </c>
      <c r="H19" s="186">
        <v>0</v>
      </c>
      <c r="I19" s="189"/>
      <c r="J19" s="171" t="s">
        <v>213</v>
      </c>
      <c r="K19" s="208">
        <v>2400</v>
      </c>
      <c r="L19" s="208">
        <v>75.25</v>
      </c>
      <c r="M19" s="208">
        <v>0</v>
      </c>
      <c r="N19" s="211">
        <v>0</v>
      </c>
      <c r="O19" s="186">
        <v>250</v>
      </c>
    </row>
    <row r="20" spans="2:15" x14ac:dyDescent="0.25">
      <c r="B20" s="189"/>
      <c r="C20" s="171" t="s">
        <v>210</v>
      </c>
      <c r="D20" s="206"/>
      <c r="E20" s="208"/>
      <c r="F20" s="167"/>
      <c r="G20" s="211">
        <v>100</v>
      </c>
      <c r="H20" s="186">
        <v>50</v>
      </c>
      <c r="I20" s="189"/>
      <c r="J20" s="171" t="s">
        <v>204</v>
      </c>
      <c r="K20" s="208">
        <v>50</v>
      </c>
      <c r="L20" s="208">
        <v>41</v>
      </c>
      <c r="M20" s="208">
        <v>50</v>
      </c>
      <c r="N20" s="211">
        <v>50</v>
      </c>
      <c r="O20" s="186">
        <v>100</v>
      </c>
    </row>
    <row r="21" spans="2:15" x14ac:dyDescent="0.25">
      <c r="B21" s="189"/>
      <c r="C21" s="189"/>
      <c r="D21" s="206"/>
      <c r="E21" s="208"/>
      <c r="F21" s="167"/>
      <c r="G21" s="211"/>
      <c r="H21" s="186"/>
      <c r="I21" s="189"/>
      <c r="J21" s="171" t="s">
        <v>211</v>
      </c>
      <c r="K21" s="208">
        <v>75</v>
      </c>
      <c r="L21" s="208">
        <v>0</v>
      </c>
      <c r="M21" s="208">
        <v>0</v>
      </c>
      <c r="N21" s="211">
        <v>100</v>
      </c>
      <c r="O21" s="186">
        <v>50</v>
      </c>
    </row>
    <row r="22" spans="2:15" ht="15.75" thickBot="1" x14ac:dyDescent="0.3">
      <c r="B22" s="189"/>
      <c r="C22" s="189"/>
      <c r="D22" s="206"/>
      <c r="E22" s="209"/>
      <c r="F22" s="209"/>
      <c r="G22" s="212"/>
      <c r="H22" s="186"/>
      <c r="I22" s="189"/>
      <c r="J22" s="189"/>
      <c r="K22" s="209"/>
      <c r="L22" s="209"/>
      <c r="M22" s="209"/>
      <c r="N22" s="212"/>
      <c r="O22" s="186"/>
    </row>
    <row r="23" spans="2:15" ht="15.75" thickBot="1" x14ac:dyDescent="0.3">
      <c r="B23" s="189"/>
      <c r="C23" s="166" t="s">
        <v>195</v>
      </c>
      <c r="D23" s="185">
        <f>SUM(D15:D21)</f>
        <v>3370</v>
      </c>
      <c r="E23" s="210">
        <f>SUM(E15:E20)</f>
        <v>1897.69</v>
      </c>
      <c r="F23" s="185">
        <f>SUM(F15:F20)</f>
        <v>865.3900000000001</v>
      </c>
      <c r="G23" s="213">
        <f>SUM(G15:G20)</f>
        <v>1665</v>
      </c>
      <c r="H23" s="187">
        <f>SUM(H15:H21)</f>
        <v>1086</v>
      </c>
      <c r="I23" s="189"/>
      <c r="J23" s="166" t="s">
        <v>195</v>
      </c>
      <c r="K23" s="184">
        <f>SUM(K15:K21)</f>
        <v>2735</v>
      </c>
      <c r="L23" s="185">
        <f>SUM(L15:L21)</f>
        <v>1189.1100000000001</v>
      </c>
      <c r="M23" s="185">
        <f>SUM(M15:M21)</f>
        <v>609.95000000000005</v>
      </c>
      <c r="N23" s="213">
        <f>SUM(N15:N21)</f>
        <v>915</v>
      </c>
      <c r="O23" s="187">
        <f>SUM(O15:O21)</f>
        <v>1085</v>
      </c>
    </row>
  </sheetData>
  <mergeCells count="7">
    <mergeCell ref="D13:F13"/>
    <mergeCell ref="K13:M13"/>
    <mergeCell ref="C3:H4"/>
    <mergeCell ref="G5:H5"/>
    <mergeCell ref="G10:L10"/>
    <mergeCell ref="C12:D12"/>
    <mergeCell ref="J12:K12"/>
  </mergeCells>
  <pageMargins left="0.7" right="0.7" top="0.75" bottom="0.75" header="0.3" footer="0.3"/>
  <pageSetup paperSize="9"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</vt:lpstr>
      <vt:lpstr>2013</vt:lpstr>
      <vt:lpstr>Tot .2013</vt:lpstr>
      <vt:lpstr>Presentatie 2016</vt:lpstr>
      <vt:lpstr>Begroting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Alle</cp:lastModifiedBy>
  <cp:lastPrinted>2017-04-24T15:07:35Z</cp:lastPrinted>
  <dcterms:created xsi:type="dcterms:W3CDTF">2012-05-16T10:07:39Z</dcterms:created>
  <dcterms:modified xsi:type="dcterms:W3CDTF">2017-07-08T18:43:38Z</dcterms:modified>
</cp:coreProperties>
</file>